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29" activeTab="2"/>
  </bookViews>
  <sheets>
    <sheet name="Лист1" sheetId="1" r:id="rId1"/>
    <sheet name="Разд. 1.2." sheetId="2" r:id="rId2"/>
    <sheet name="Разд. 3" sheetId="3" r:id="rId3"/>
  </sheets>
  <definedNames>
    <definedName name="_xlnm.Print_Titles" localSheetId="2">'Разд. 3'!$3:$4</definedName>
    <definedName name="_xlnm.Print_Area" localSheetId="1">'Разд. 1.2.'!$A$1:$J$22</definedName>
    <definedName name="_xlnm.Print_Area" localSheetId="2">'Разд. 3'!$A$1:$O$174</definedName>
  </definedNames>
  <calcPr fullCalcOnLoad="1" fullPrecision="0"/>
</workbook>
</file>

<file path=xl/sharedStrings.xml><?xml version="1.0" encoding="utf-8"?>
<sst xmlns="http://schemas.openxmlformats.org/spreadsheetml/2006/main" count="469" uniqueCount="180">
  <si>
    <t>Наименование показателя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</si>
  <si>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</si>
  <si>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</si>
  <si>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</si>
  <si>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</si>
  <si>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</si>
  <si>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государственного задания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</si>
  <si>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</si>
  <si>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</si>
  <si>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</si>
  <si>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</si>
  <si>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</si>
  <si>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</si>
  <si>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</si>
  <si>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</si>
  <si>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</si>
  <si>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</si>
  <si>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</si>
  <si>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</si>
  <si>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</si>
  <si>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</si>
  <si>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</si>
  <si>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</si>
  <si>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</si>
  <si>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</si>
  <si>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</si>
  <si>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</si>
  <si>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</si>
  <si>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</si>
  <si>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</si>
  <si>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</si>
  <si>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</si>
  <si>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</si>
  <si>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</si>
  <si>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</si>
  <si>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</si>
  <si>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</si>
  <si>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</si>
  <si>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</si>
  <si>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</si>
  <si>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</si>
  <si>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III. Показатели по поступлениям и выплатам учреждения на 2014 год</t>
  </si>
  <si>
    <t>В том числе по целевой статье</t>
  </si>
  <si>
    <t xml:space="preserve">       (подпись)                (расшифровка подписи)</t>
  </si>
  <si>
    <t>исполнитель</t>
  </si>
  <si>
    <t>1350103 Субсидии бюджетным учреждениям - общеобразовательным школам на финансовое обеспечение выполнения государственного задания</t>
  </si>
  <si>
    <t>4210153  Расходы на приобретение учебных изданий для комплектования библиотек образовательных учреждений</t>
  </si>
  <si>
    <t>4210154 Расходы на приобретение книг для комплектования библиотек образовательных учреждений</t>
  </si>
  <si>
    <t>4210451 Расходы на реализацию мер социальной поддержки отдельных категорий граждан по предоставлению на льготной основе питания в общеобразовательных школах</t>
  </si>
  <si>
    <t>4360067 Расходы на реализацию мер социальной поддержки работников государственных образовательных учреждений</t>
  </si>
  <si>
    <t>Целевые субсидии</t>
  </si>
  <si>
    <t>Код
по бюджетной классификации операции
сектора госу-
дарственного управления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</si>
  <si>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</si>
  <si>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</si>
  <si>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</si>
  <si>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</si>
  <si>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</si>
  <si>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</si>
  <si>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</si>
  <si>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</si>
  <si>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</si>
  <si>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</si>
  <si>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</si>
  <si>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</si>
  <si>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2.4</t>
  </si>
  <si>
    <t>2.4.1</t>
  </si>
  <si>
    <t>2.4.2</t>
  </si>
  <si>
    <t>2.5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</si>
  <si>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</si>
  <si>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</si>
  <si>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</si>
  <si>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</si>
  <si>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</si>
  <si>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</si>
  <si>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</si>
  <si>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</si>
  <si>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</si>
  <si>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1.4.1</t>
  </si>
  <si>
    <t>1.4.2</t>
  </si>
  <si>
    <t>1.5</t>
  </si>
  <si>
    <t>Поступления от сдачи в аренду имущества</t>
  </si>
  <si>
    <t>1.6</t>
  </si>
  <si>
    <t>Прочие поступления</t>
  </si>
  <si>
    <t>1.7</t>
  </si>
  <si>
    <t>Средства по обязательному медицинскому страхованию</t>
  </si>
  <si>
    <t>1.8</t>
  </si>
  <si>
    <t>Планируемый остаток на конец планируемого года</t>
  </si>
  <si>
    <t>2</t>
  </si>
  <si>
    <t>2.1</t>
  </si>
  <si>
    <t>2.2.2.</t>
  </si>
  <si>
    <t>*)</t>
  </si>
  <si>
    <t>III. Показатели по поступлениям и выплатам учреждения на 2015 год</t>
  </si>
  <si>
    <t>Главный бухгалтер</t>
  </si>
  <si>
    <t>____________________       Данилевич З.А.</t>
  </si>
  <si>
    <t>619-79-07</t>
  </si>
  <si>
    <t xml:space="preserve">*) </t>
  </si>
  <si>
    <t>*) организация отдыха и оздоровления</t>
  </si>
  <si>
    <t>II.  Показатели  финансовго  состояния  учреждения</t>
  </si>
  <si>
    <t>Наименование  показателя</t>
  </si>
  <si>
    <t>Сумма</t>
  </si>
  <si>
    <t>I.  Нефинансовые  активы,  всего:</t>
  </si>
  <si>
    <t>из  них:</t>
  </si>
  <si>
    <t>1.1.  Общая  балансовая  стоимость  недвижимого  государственного  имущества,  всего</t>
  </si>
  <si>
    <t>в  том  числе:</t>
  </si>
  <si>
    <t>1.1.1.  Стоимость  имущества,  закрепленного  собственником  имущества  за  государственным  бюджетным  учреждением  на  праве  оперативного  управления</t>
  </si>
  <si>
    <t>1.1.2.  Стоимость  имущества,  приобретенного  государственным  бюджетным  учреждением  (  подразделением)  за  счет  выделенных  собственником   имущества  учреждения  средств</t>
  </si>
  <si>
    <t>1.1.3.  Стоимость  имущества,  приобретенного  государственным  бюджетным  учреждением  (  подразделением)  за  счет   доходов,  полученных  от  платной  и  иной  приносящей  доход  деятельности</t>
  </si>
  <si>
    <t>1.1.4.  Остаточная  стоимость  недвижимого  государственного   имущества</t>
  </si>
  <si>
    <t>1.2.  Общая  балансовая  стоимость  движимого  государственного   имущества,  всего</t>
  </si>
  <si>
    <t>1.2.1.  Общая  балансовая  стоимость  особо  ценного  движимого  имущества</t>
  </si>
  <si>
    <t>1.2.2.  Остаточная  стоимость    особо  ценного  движимого  имущества</t>
  </si>
  <si>
    <t>II.  Финансовые  активы,  всего:</t>
  </si>
  <si>
    <t>III.  Обязательства,  всего:</t>
  </si>
  <si>
    <t>3.1.  Просроченная  кредиторская   задолженность</t>
  </si>
  <si>
    <t>III.  Показатели  по  поступлениям   и  выплатам  учреждения</t>
  </si>
  <si>
    <t>Код  по  бюжетной  классификации  операции сектора  государственного  управления</t>
  </si>
  <si>
    <t>В  том  числе</t>
  </si>
  <si>
    <t>план</t>
  </si>
  <si>
    <t>факт</t>
  </si>
  <si>
    <t>Планируемый  остаток  средств  на  начало  планируемого  года</t>
  </si>
  <si>
    <t>x</t>
  </si>
  <si>
    <t>Поступления,  всего:</t>
  </si>
  <si>
    <t>Субсидии  на  выполнении  государственного  задания</t>
  </si>
  <si>
    <t>Бюджетные  инвестиции</t>
  </si>
  <si>
    <t>Поступления  от  оказания  государственным  бюджетным  учреждением ( подразделением) услуг (выполнения  работ),  предоставление  которых  для  физических  и  юридических  лиц  осуществляется  на  платной  основе,  всего</t>
  </si>
  <si>
    <t>в том  числе</t>
  </si>
  <si>
    <t>Услуга №1</t>
  </si>
  <si>
    <t>Услуга №2</t>
  </si>
  <si>
    <t>Поступления  от  иной  приносящей  доход  деятельности,  всего</t>
  </si>
  <si>
    <t>Поступления  от реализации  ценных  бумаг</t>
  </si>
  <si>
    <t>Планируемый  остаток  средств на конец  планируемого  года</t>
  </si>
  <si>
    <t>Выплаты,  всего:</t>
  </si>
  <si>
    <t>Оплата  труда  и  начисления  на  выплаты  по  оплате  труда,  всего</t>
  </si>
  <si>
    <t>Арендная плата за пользованием имуществом</t>
  </si>
  <si>
    <t>Безвозмездные паречисления организациям, всего</t>
  </si>
  <si>
    <t>Безвозмездные паречисления государственным и муниципальным организациям</t>
  </si>
  <si>
    <t>Пенсии, пособия, выплачиваемые организациями  сектора государственного управления</t>
  </si>
  <si>
    <t>Увеличение стоимости  акций и иных форм участия в капитале</t>
  </si>
  <si>
    <t>Справочно</t>
  </si>
  <si>
    <t>Руководитель  государственного бюджетного  учреждения</t>
  </si>
  <si>
    <t>УТВЕРЖДАЮ</t>
  </si>
  <si>
    <t>КОДЫ</t>
  </si>
  <si>
    <t>Дата</t>
  </si>
  <si>
    <t>7807023746/780701001</t>
  </si>
  <si>
    <t>по ОКЕИ</t>
  </si>
  <si>
    <t>Наименование органа,</t>
  </si>
  <si>
    <t>осуществляющего функции и</t>
  </si>
  <si>
    <t>полномочия учредителя</t>
  </si>
  <si>
    <t>Адрес фактического местонахождения
государственного бюджетного учреждения (подразделения)</t>
  </si>
  <si>
    <t>198328, Санкт-Петербург пр.Кузнецова д.26 корп.2, литер А</t>
  </si>
  <si>
    <t>Форма по КФД</t>
  </si>
  <si>
    <t>по ОКПО</t>
  </si>
  <si>
    <t xml:space="preserve">Наименование государственного бюджетного учреждения (подразделения) </t>
  </si>
  <si>
    <t>" ______ "  ____________20____г.</t>
  </si>
  <si>
    <t>"______ "  _________________  20______г.</t>
  </si>
  <si>
    <t>для обучающихся, воспитанников</t>
  </si>
  <si>
    <t>с ограниченными</t>
  </si>
  <si>
    <t>ИНН / КПП</t>
  </si>
  <si>
    <t>Единица измерения: руб.</t>
  </si>
  <si>
    <t>Комитет по образованию и</t>
  </si>
  <si>
    <t>администрация Красносельского района Санкт-Петербурга</t>
  </si>
  <si>
    <t xml:space="preserve">198328, Санкт-Петербург пр.Кузнецова д.23 корп.2, литер А </t>
  </si>
  <si>
    <t>198328, Санкт-Петербург ул. Маршала Захарова д.16 корпус 5</t>
  </si>
  <si>
    <t>2.1.  Дебиторская  задолженность  по  доходам</t>
  </si>
  <si>
    <t>2.2.  Дебиторская  задолженность  по  расходам</t>
  </si>
  <si>
    <t xml:space="preserve">возможностями здоровья специальная (коррекционная) общеобразовательная школа                № 131 Красносельского района                  Санкт-Петербурга              </t>
  </si>
  <si>
    <t>(Наименование должности лица, утверждающего документ)</t>
  </si>
  <si>
    <t>(подпись)                                         (расшифровка подписи)</t>
  </si>
  <si>
    <t xml:space="preserve">Исполняющий обязанности руководителя </t>
  </si>
  <si>
    <t>государтсвенного бюджетного учреждения (подразделения)</t>
  </si>
  <si>
    <t>(уполномоченное лицо)</t>
  </si>
  <si>
    <t>____________________       Малышкина О.Н.</t>
  </si>
  <si>
    <t>____________________       Боброва М.Н.</t>
  </si>
  <si>
    <t>План финансово-хозяйственной деятельности
на 2013 год и плановый период 2014-2015гг.</t>
  </si>
  <si>
    <t>III. Показатели по поступлениям и выплатам учреждения на 2013 год</t>
  </si>
  <si>
    <t>Государственное бюджетное специальное (коррекционное) образовательное учреждение</t>
  </si>
  <si>
    <t>основные средства+материальные запасы, ф. 730 строка 010+строка080</t>
  </si>
  <si>
    <t>ф. 730 строка 400</t>
  </si>
  <si>
    <t>ф. 730 строка 230</t>
  </si>
  <si>
    <t>ф. 730 строка 260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</si>
</sst>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  <numFmt numFmtId="172" formatCode="#,##0.000"/>
    <numFmt numFmtId="173" formatCode="_-* #,##0.000_р_._-;\-* #,##0.000_р_._-;_-* &quot;-&quot;??_р_._-;_-@_-"/>
    <numFmt numFmtId="174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49" fontId="3" fillId="32" borderId="10" xfId="0" applyNumberFormat="1" applyFont="1" applyFill="1" applyBorder="1" applyAlignment="1">
      <alignment horizontal="center" vertical="top"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49" fontId="4" fillId="32" borderId="10" xfId="0" applyNumberFormat="1" applyFont="1" applyFill="1" applyBorder="1" applyAlignment="1">
      <alignment horizontal="center" vertical="top"/>
    </xf>
    <xf numFmtId="49" fontId="3" fillId="32" borderId="0" xfId="0" applyNumberFormat="1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4" fontId="4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2" fontId="5" fillId="32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wrapText="1"/>
    </xf>
    <xf numFmtId="4" fontId="49" fillId="0" borderId="10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7" sqref="A17:B17"/>
    </sheetView>
  </sheetViews>
  <sheetFormatPr defaultColWidth="9.00390625" defaultRowHeight="12.75"/>
  <cols>
    <col min="1" max="1" width="16.125" style="41" customWidth="1"/>
    <col min="2" max="2" width="14.25390625" style="41" customWidth="1"/>
    <col min="3" max="3" width="3.375" style="41" customWidth="1"/>
    <col min="4" max="4" width="17.125" style="41" customWidth="1"/>
    <col min="5" max="5" width="19.375" style="41" customWidth="1"/>
    <col min="6" max="6" width="3.75390625" style="41" customWidth="1"/>
    <col min="7" max="7" width="10.625" style="41" customWidth="1"/>
    <col min="8" max="8" width="11.625" style="41" bestFit="1" customWidth="1"/>
    <col min="9" max="16384" width="9.125" style="41" customWidth="1"/>
  </cols>
  <sheetData>
    <row r="1" spans="7:9" ht="15.75">
      <c r="G1" s="53"/>
      <c r="H1" s="52" t="s">
        <v>140</v>
      </c>
      <c r="I1" s="52"/>
    </row>
    <row r="2" spans="4:9" ht="34.5" customHeight="1">
      <c r="D2" s="66"/>
      <c r="E2" s="66"/>
      <c r="F2" s="66"/>
      <c r="G2" s="66"/>
      <c r="H2" s="66"/>
      <c r="I2" s="61"/>
    </row>
    <row r="3" spans="4:8" ht="15.75">
      <c r="D3" s="67" t="s">
        <v>166</v>
      </c>
      <c r="E3" s="67"/>
      <c r="F3" s="67"/>
      <c r="G3" s="67"/>
      <c r="H3" s="67"/>
    </row>
    <row r="4" spans="4:9" ht="15.75">
      <c r="D4" s="59"/>
      <c r="E4" s="59"/>
      <c r="F4" s="59"/>
      <c r="G4" s="60"/>
      <c r="H4" s="60"/>
      <c r="I4" s="53"/>
    </row>
    <row r="5" spans="4:8" ht="15.75">
      <c r="D5" s="67" t="s">
        <v>167</v>
      </c>
      <c r="E5" s="67"/>
      <c r="F5" s="67"/>
      <c r="G5" s="67"/>
      <c r="H5" s="67"/>
    </row>
    <row r="6" spans="7:8" ht="15.75">
      <c r="G6" s="65"/>
      <c r="H6" s="65"/>
    </row>
    <row r="7" spans="5:8" ht="15.75">
      <c r="E7" s="41" t="s">
        <v>154</v>
      </c>
      <c r="F7" s="58"/>
      <c r="G7" s="53"/>
      <c r="H7" s="53"/>
    </row>
    <row r="9" spans="1:8" ht="75" customHeight="1">
      <c r="A9" s="69" t="s">
        <v>173</v>
      </c>
      <c r="B9" s="69"/>
      <c r="C9" s="69"/>
      <c r="D9" s="69"/>
      <c r="E9" s="69"/>
      <c r="F9" s="69"/>
      <c r="G9" s="69"/>
      <c r="H9" s="69"/>
    </row>
    <row r="12" ht="15.75">
      <c r="H12" s="41" t="s">
        <v>141</v>
      </c>
    </row>
    <row r="13" spans="2:8" ht="31.5">
      <c r="B13" s="53"/>
      <c r="C13" s="53"/>
      <c r="G13" s="54" t="s">
        <v>150</v>
      </c>
      <c r="H13" s="55"/>
    </row>
    <row r="14" spans="7:8" ht="15.75">
      <c r="G14" s="52" t="s">
        <v>142</v>
      </c>
      <c r="H14" s="55"/>
    </row>
    <row r="15" spans="2:8" ht="15.75">
      <c r="B15" s="41" t="s">
        <v>153</v>
      </c>
      <c r="D15" s="56"/>
      <c r="E15" s="53"/>
      <c r="F15" s="53"/>
      <c r="H15" s="55"/>
    </row>
    <row r="16" ht="15.75">
      <c r="H16" s="55"/>
    </row>
    <row r="17" spans="1:8" ht="46.5" customHeight="1">
      <c r="A17" s="68" t="s">
        <v>152</v>
      </c>
      <c r="B17" s="68"/>
      <c r="C17" s="56"/>
      <c r="D17" s="68" t="s">
        <v>175</v>
      </c>
      <c r="E17" s="68"/>
      <c r="G17" s="41" t="s">
        <v>151</v>
      </c>
      <c r="H17" s="55">
        <v>43450452</v>
      </c>
    </row>
    <row r="18" spans="4:8" ht="15.75">
      <c r="D18" s="41" t="s">
        <v>155</v>
      </c>
      <c r="H18" s="55"/>
    </row>
    <row r="19" spans="4:8" ht="15.75">
      <c r="D19" s="41" t="s">
        <v>156</v>
      </c>
      <c r="H19" s="55"/>
    </row>
    <row r="20" spans="4:8" ht="86.25" customHeight="1">
      <c r="D20" s="64" t="s">
        <v>165</v>
      </c>
      <c r="E20" s="64"/>
      <c r="H20" s="55"/>
    </row>
    <row r="21" spans="1:8" ht="31.5" customHeight="1">
      <c r="A21" s="57" t="s">
        <v>157</v>
      </c>
      <c r="B21" s="57"/>
      <c r="C21" s="57"/>
      <c r="D21" s="57" t="s">
        <v>143</v>
      </c>
      <c r="E21" s="57"/>
      <c r="H21" s="55"/>
    </row>
    <row r="22" ht="15.75">
      <c r="H22" s="55"/>
    </row>
    <row r="23" spans="1:8" ht="29.25" customHeight="1">
      <c r="A23" s="57" t="s">
        <v>158</v>
      </c>
      <c r="B23" s="57"/>
      <c r="C23" s="57"/>
      <c r="D23" s="57"/>
      <c r="E23" s="57"/>
      <c r="G23" s="41" t="s">
        <v>144</v>
      </c>
      <c r="H23" s="55">
        <v>383</v>
      </c>
    </row>
    <row r="25" spans="1:4" ht="15.75">
      <c r="A25" s="41" t="s">
        <v>145</v>
      </c>
      <c r="D25" s="41" t="s">
        <v>159</v>
      </c>
    </row>
    <row r="26" spans="1:5" ht="15.75">
      <c r="A26" s="41" t="s">
        <v>146</v>
      </c>
      <c r="D26" s="68" t="s">
        <v>160</v>
      </c>
      <c r="E26" s="68"/>
    </row>
    <row r="27" spans="1:5" ht="15.75">
      <c r="A27" s="41" t="s">
        <v>147</v>
      </c>
      <c r="D27" s="68"/>
      <c r="E27" s="68"/>
    </row>
    <row r="30" spans="1:5" ht="34.5" customHeight="1">
      <c r="A30" s="64" t="s">
        <v>148</v>
      </c>
      <c r="B30" s="64"/>
      <c r="C30" s="56"/>
      <c r="D30" s="64" t="s">
        <v>162</v>
      </c>
      <c r="E30" s="64"/>
    </row>
    <row r="31" spans="1:5" ht="33" customHeight="1">
      <c r="A31" s="64"/>
      <c r="B31" s="64"/>
      <c r="D31" s="64" t="s">
        <v>161</v>
      </c>
      <c r="E31" s="64"/>
    </row>
    <row r="32" spans="1:5" ht="32.25" customHeight="1">
      <c r="A32" s="64"/>
      <c r="B32" s="64"/>
      <c r="D32" s="68" t="s">
        <v>149</v>
      </c>
      <c r="E32" s="68"/>
    </row>
  </sheetData>
  <sheetProtection/>
  <mergeCells count="13">
    <mergeCell ref="D32:E32"/>
    <mergeCell ref="A30:B32"/>
    <mergeCell ref="D5:H5"/>
    <mergeCell ref="A9:H9"/>
    <mergeCell ref="D26:E27"/>
    <mergeCell ref="D30:E30"/>
    <mergeCell ref="G6:H6"/>
    <mergeCell ref="D31:E31"/>
    <mergeCell ref="D2:H2"/>
    <mergeCell ref="D3:H3"/>
    <mergeCell ref="A17:B17"/>
    <mergeCell ref="D17:E17"/>
    <mergeCell ref="D20:E20"/>
  </mergeCells>
  <printOptions/>
  <pageMargins left="0.7874015748031497" right="0.5905511811023623" top="0.5905511811023623" bottom="0.5905511811023623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8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7" width="9.125" style="47" customWidth="1"/>
    <col min="8" max="8" width="7.75390625" style="47" customWidth="1"/>
    <col min="9" max="9" width="9.875" style="47" customWidth="1"/>
    <col min="10" max="10" width="10.625" style="47" customWidth="1"/>
    <col min="11" max="16384" width="9.125" style="47" customWidth="1"/>
  </cols>
  <sheetData>
    <row r="1" spans="1:10" ht="15.75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71" t="s">
        <v>98</v>
      </c>
      <c r="B3" s="71"/>
      <c r="C3" s="71"/>
      <c r="D3" s="71"/>
      <c r="E3" s="71"/>
      <c r="F3" s="71"/>
      <c r="G3" s="71"/>
      <c r="H3" s="71"/>
      <c r="I3" s="71" t="s">
        <v>99</v>
      </c>
      <c r="J3" s="71"/>
    </row>
    <row r="4" spans="1:12" ht="15.75">
      <c r="A4" s="72" t="s">
        <v>100</v>
      </c>
      <c r="B4" s="72"/>
      <c r="C4" s="72"/>
      <c r="D4" s="72"/>
      <c r="E4" s="72"/>
      <c r="F4" s="72"/>
      <c r="G4" s="72"/>
      <c r="H4" s="72"/>
      <c r="I4" s="73">
        <f>I6+I12+1974548.69</f>
        <v>77989220.58</v>
      </c>
      <c r="J4" s="73"/>
      <c r="L4" s="47" t="s">
        <v>176</v>
      </c>
    </row>
    <row r="5" spans="1:10" ht="15">
      <c r="A5" s="74" t="s">
        <v>101</v>
      </c>
      <c r="B5" s="74"/>
      <c r="C5" s="74"/>
      <c r="D5" s="74"/>
      <c r="E5" s="74"/>
      <c r="F5" s="74"/>
      <c r="G5" s="74"/>
      <c r="H5" s="74"/>
      <c r="I5" s="75"/>
      <c r="J5" s="75"/>
    </row>
    <row r="6" spans="1:10" ht="30" customHeight="1">
      <c r="A6" s="76" t="s">
        <v>102</v>
      </c>
      <c r="B6" s="76"/>
      <c r="C6" s="76"/>
      <c r="D6" s="76"/>
      <c r="E6" s="76"/>
      <c r="F6" s="76"/>
      <c r="G6" s="76"/>
      <c r="H6" s="76"/>
      <c r="I6" s="75">
        <f>I8</f>
        <v>49761160.88</v>
      </c>
      <c r="J6" s="75"/>
    </row>
    <row r="7" spans="1:10" ht="15">
      <c r="A7" s="74" t="s">
        <v>103</v>
      </c>
      <c r="B7" s="74"/>
      <c r="C7" s="74"/>
      <c r="D7" s="74"/>
      <c r="E7" s="74"/>
      <c r="F7" s="74"/>
      <c r="G7" s="74"/>
      <c r="H7" s="74"/>
      <c r="I7" s="75"/>
      <c r="J7" s="75"/>
    </row>
    <row r="8" spans="1:10" ht="64.5" customHeight="1">
      <c r="A8" s="76" t="s">
        <v>104</v>
      </c>
      <c r="B8" s="76"/>
      <c r="C8" s="76"/>
      <c r="D8" s="76"/>
      <c r="E8" s="76"/>
      <c r="F8" s="76"/>
      <c r="G8" s="76"/>
      <c r="H8" s="76"/>
      <c r="I8" s="75">
        <v>49761160.88</v>
      </c>
      <c r="J8" s="75"/>
    </row>
    <row r="9" spans="1:10" ht="58.5" customHeight="1">
      <c r="A9" s="76" t="s">
        <v>105</v>
      </c>
      <c r="B9" s="76"/>
      <c r="C9" s="76"/>
      <c r="D9" s="76"/>
      <c r="E9" s="76"/>
      <c r="F9" s="76"/>
      <c r="G9" s="76"/>
      <c r="H9" s="76"/>
      <c r="I9" s="75"/>
      <c r="J9" s="75"/>
    </row>
    <row r="10" spans="1:10" ht="59.25" customHeight="1">
      <c r="A10" s="76" t="s">
        <v>106</v>
      </c>
      <c r="B10" s="76"/>
      <c r="C10" s="76"/>
      <c r="D10" s="76"/>
      <c r="E10" s="76"/>
      <c r="F10" s="76"/>
      <c r="G10" s="76"/>
      <c r="H10" s="76"/>
      <c r="I10" s="75"/>
      <c r="J10" s="75"/>
    </row>
    <row r="11" spans="1:10" ht="31.5" customHeight="1">
      <c r="A11" s="76" t="s">
        <v>107</v>
      </c>
      <c r="B11" s="76"/>
      <c r="C11" s="76"/>
      <c r="D11" s="76"/>
      <c r="E11" s="76"/>
      <c r="F11" s="76"/>
      <c r="G11" s="76"/>
      <c r="H11" s="76"/>
      <c r="I11" s="75">
        <v>6409196.27</v>
      </c>
      <c r="J11" s="75"/>
    </row>
    <row r="12" spans="1:10" ht="36.75" customHeight="1">
      <c r="A12" s="76" t="s">
        <v>108</v>
      </c>
      <c r="B12" s="76"/>
      <c r="C12" s="76"/>
      <c r="D12" s="76"/>
      <c r="E12" s="76"/>
      <c r="F12" s="76"/>
      <c r="G12" s="76"/>
      <c r="H12" s="76"/>
      <c r="I12" s="75">
        <f>25407409.48+846101.53</f>
        <v>26253511.01</v>
      </c>
      <c r="J12" s="75"/>
    </row>
    <row r="13" spans="1:10" ht="15">
      <c r="A13" s="74" t="s">
        <v>103</v>
      </c>
      <c r="B13" s="74"/>
      <c r="C13" s="74"/>
      <c r="D13" s="74"/>
      <c r="E13" s="74"/>
      <c r="F13" s="74"/>
      <c r="G13" s="74"/>
      <c r="H13" s="74"/>
      <c r="I13" s="75"/>
      <c r="J13" s="75"/>
    </row>
    <row r="14" spans="1:10" ht="29.25" customHeight="1">
      <c r="A14" s="76" t="s">
        <v>109</v>
      </c>
      <c r="B14" s="76"/>
      <c r="C14" s="76"/>
      <c r="D14" s="76"/>
      <c r="E14" s="76"/>
      <c r="F14" s="76"/>
      <c r="G14" s="76"/>
      <c r="H14" s="76"/>
      <c r="I14" s="75">
        <v>25407409.48</v>
      </c>
      <c r="J14" s="75"/>
    </row>
    <row r="15" spans="1:10" ht="27.75" customHeight="1">
      <c r="A15" s="76" t="s">
        <v>110</v>
      </c>
      <c r="B15" s="76"/>
      <c r="C15" s="76"/>
      <c r="D15" s="76"/>
      <c r="E15" s="76"/>
      <c r="F15" s="76"/>
      <c r="G15" s="76"/>
      <c r="H15" s="76"/>
      <c r="I15" s="75">
        <v>6409196.27</v>
      </c>
      <c r="J15" s="75"/>
    </row>
    <row r="16" spans="1:12" ht="15.75">
      <c r="A16" s="72" t="s">
        <v>111</v>
      </c>
      <c r="B16" s="72"/>
      <c r="C16" s="72"/>
      <c r="D16" s="72"/>
      <c r="E16" s="72"/>
      <c r="F16" s="72"/>
      <c r="G16" s="72"/>
      <c r="H16" s="72"/>
      <c r="I16" s="73">
        <v>-3643909.66</v>
      </c>
      <c r="J16" s="73"/>
      <c r="L16" s="47" t="s">
        <v>177</v>
      </c>
    </row>
    <row r="17" spans="1:10" ht="15">
      <c r="A17" s="74" t="s">
        <v>101</v>
      </c>
      <c r="B17" s="74"/>
      <c r="C17" s="74"/>
      <c r="D17" s="74"/>
      <c r="E17" s="74"/>
      <c r="F17" s="74"/>
      <c r="G17" s="74"/>
      <c r="H17" s="74"/>
      <c r="I17" s="75"/>
      <c r="J17" s="75"/>
    </row>
    <row r="18" spans="1:12" ht="28.5" customHeight="1">
      <c r="A18" s="76" t="s">
        <v>163</v>
      </c>
      <c r="B18" s="76"/>
      <c r="C18" s="76"/>
      <c r="D18" s="76"/>
      <c r="E18" s="76"/>
      <c r="F18" s="76"/>
      <c r="G18" s="76"/>
      <c r="H18" s="76"/>
      <c r="I18" s="75">
        <v>-181638.11</v>
      </c>
      <c r="J18" s="75"/>
      <c r="L18" s="47" t="s">
        <v>178</v>
      </c>
    </row>
    <row r="19" spans="1:12" ht="29.25" customHeight="1">
      <c r="A19" s="76" t="s">
        <v>164</v>
      </c>
      <c r="B19" s="76"/>
      <c r="C19" s="76"/>
      <c r="D19" s="76"/>
      <c r="E19" s="76"/>
      <c r="F19" s="76"/>
      <c r="G19" s="76"/>
      <c r="H19" s="76"/>
      <c r="I19" s="75">
        <v>0</v>
      </c>
      <c r="J19" s="75"/>
      <c r="L19" s="47" t="s">
        <v>179</v>
      </c>
    </row>
    <row r="20" spans="1:10" ht="15.75">
      <c r="A20" s="72" t="s">
        <v>112</v>
      </c>
      <c r="B20" s="72"/>
      <c r="C20" s="72"/>
      <c r="D20" s="72"/>
      <c r="E20" s="72"/>
      <c r="F20" s="72"/>
      <c r="G20" s="72"/>
      <c r="H20" s="72"/>
      <c r="I20" s="73">
        <v>5274674.23</v>
      </c>
      <c r="J20" s="73"/>
    </row>
    <row r="21" spans="1:10" ht="15">
      <c r="A21" s="74" t="s">
        <v>101</v>
      </c>
      <c r="B21" s="74"/>
      <c r="C21" s="74"/>
      <c r="D21" s="74"/>
      <c r="E21" s="74"/>
      <c r="F21" s="74"/>
      <c r="G21" s="74"/>
      <c r="H21" s="74"/>
      <c r="I21" s="75"/>
      <c r="J21" s="75"/>
    </row>
    <row r="22" spans="1:10" ht="15">
      <c r="A22" s="76" t="s">
        <v>113</v>
      </c>
      <c r="B22" s="76"/>
      <c r="C22" s="76"/>
      <c r="D22" s="76"/>
      <c r="E22" s="76"/>
      <c r="F22" s="76"/>
      <c r="G22" s="76"/>
      <c r="H22" s="76"/>
      <c r="I22" s="75"/>
      <c r="J22" s="77"/>
    </row>
    <row r="25" spans="1:10" ht="15.75" hidden="1">
      <c r="A25" s="78" t="s">
        <v>114</v>
      </c>
      <c r="B25" s="78"/>
      <c r="C25" s="78"/>
      <c r="D25" s="78"/>
      <c r="E25" s="78"/>
      <c r="F25" s="78"/>
      <c r="G25" s="78"/>
      <c r="H25" s="78"/>
      <c r="I25" s="78"/>
      <c r="J25" s="78"/>
    </row>
    <row r="26" ht="15" hidden="1"/>
    <row r="27" spans="1:10" ht="15" hidden="1">
      <c r="A27" s="79" t="s">
        <v>98</v>
      </c>
      <c r="B27" s="79"/>
      <c r="C27" s="79"/>
      <c r="D27" s="79"/>
      <c r="E27" s="79" t="s">
        <v>115</v>
      </c>
      <c r="F27" s="79"/>
      <c r="G27" s="79" t="s">
        <v>1</v>
      </c>
      <c r="H27" s="79"/>
      <c r="I27" s="79" t="s">
        <v>116</v>
      </c>
      <c r="J27" s="79"/>
    </row>
    <row r="28" spans="1:10" ht="84.75" customHeight="1" hidden="1">
      <c r="A28" s="79"/>
      <c r="B28" s="79"/>
      <c r="C28" s="79"/>
      <c r="D28" s="79"/>
      <c r="E28" s="79"/>
      <c r="F28" s="79"/>
      <c r="G28" s="79"/>
      <c r="H28" s="79"/>
      <c r="I28" s="50" t="s">
        <v>117</v>
      </c>
      <c r="J28" s="50" t="s">
        <v>118</v>
      </c>
    </row>
    <row r="29" spans="1:10" ht="39.75" customHeight="1" hidden="1">
      <c r="A29" s="76" t="s">
        <v>119</v>
      </c>
      <c r="B29" s="76"/>
      <c r="C29" s="76"/>
      <c r="D29" s="76"/>
      <c r="E29" s="80" t="s">
        <v>120</v>
      </c>
      <c r="F29" s="80"/>
      <c r="G29" s="81">
        <f>I29+J29</f>
        <v>0</v>
      </c>
      <c r="H29" s="81"/>
      <c r="I29" s="48"/>
      <c r="J29" s="48"/>
    </row>
    <row r="30" spans="1:10" ht="15.75" hidden="1">
      <c r="A30" s="82" t="s">
        <v>121</v>
      </c>
      <c r="B30" s="82"/>
      <c r="C30" s="82"/>
      <c r="D30" s="82"/>
      <c r="E30" s="80" t="s">
        <v>120</v>
      </c>
      <c r="F30" s="80"/>
      <c r="G30" s="71"/>
      <c r="H30" s="71"/>
      <c r="I30" s="48"/>
      <c r="J30" s="48"/>
    </row>
    <row r="31" spans="1:10" ht="15" hidden="1">
      <c r="A31" s="76" t="s">
        <v>103</v>
      </c>
      <c r="B31" s="76"/>
      <c r="C31" s="76"/>
      <c r="D31" s="76"/>
      <c r="E31" s="80" t="s">
        <v>120</v>
      </c>
      <c r="F31" s="80"/>
      <c r="G31" s="71"/>
      <c r="H31" s="71"/>
      <c r="I31" s="48"/>
      <c r="J31" s="48"/>
    </row>
    <row r="32" spans="1:10" ht="37.5" customHeight="1" hidden="1">
      <c r="A32" s="76" t="s">
        <v>122</v>
      </c>
      <c r="B32" s="76"/>
      <c r="C32" s="76"/>
      <c r="D32" s="76"/>
      <c r="E32" s="80" t="s">
        <v>120</v>
      </c>
      <c r="F32" s="80"/>
      <c r="G32" s="81">
        <f>I32+J32</f>
        <v>0</v>
      </c>
      <c r="H32" s="81"/>
      <c r="I32" s="48"/>
      <c r="J32" s="48"/>
    </row>
    <row r="33" spans="1:10" ht="15" hidden="1">
      <c r="A33" s="76" t="s">
        <v>123</v>
      </c>
      <c r="B33" s="76"/>
      <c r="C33" s="76"/>
      <c r="D33" s="76"/>
      <c r="E33" s="80"/>
      <c r="F33" s="80"/>
      <c r="G33" s="81">
        <f>I33+J33</f>
        <v>0</v>
      </c>
      <c r="H33" s="81"/>
      <c r="I33" s="48"/>
      <c r="J33" s="48"/>
    </row>
    <row r="34" spans="1:10" ht="114" customHeight="1" hidden="1">
      <c r="A34" s="76" t="s">
        <v>124</v>
      </c>
      <c r="B34" s="76"/>
      <c r="C34" s="76"/>
      <c r="D34" s="76"/>
      <c r="E34" s="80" t="s">
        <v>120</v>
      </c>
      <c r="F34" s="80"/>
      <c r="G34" s="81">
        <f>I34+J34</f>
        <v>0</v>
      </c>
      <c r="H34" s="81"/>
      <c r="I34" s="51">
        <f>I36+I37</f>
        <v>0</v>
      </c>
      <c r="J34" s="51">
        <f>J36+J37</f>
        <v>0</v>
      </c>
    </row>
    <row r="35" spans="1:10" ht="15" hidden="1">
      <c r="A35" s="76" t="s">
        <v>125</v>
      </c>
      <c r="B35" s="76"/>
      <c r="C35" s="76"/>
      <c r="D35" s="76"/>
      <c r="E35" s="80" t="s">
        <v>120</v>
      </c>
      <c r="F35" s="80"/>
      <c r="G35" s="71"/>
      <c r="H35" s="71"/>
      <c r="I35" s="48"/>
      <c r="J35" s="48"/>
    </row>
    <row r="36" spans="1:10" ht="15" hidden="1">
      <c r="A36" s="76" t="s">
        <v>126</v>
      </c>
      <c r="B36" s="76"/>
      <c r="C36" s="76"/>
      <c r="D36" s="76"/>
      <c r="E36" s="80" t="s">
        <v>120</v>
      </c>
      <c r="F36" s="80"/>
      <c r="G36" s="71"/>
      <c r="H36" s="71"/>
      <c r="I36" s="48"/>
      <c r="J36" s="48"/>
    </row>
    <row r="37" spans="1:10" ht="15" hidden="1">
      <c r="A37" s="76" t="s">
        <v>127</v>
      </c>
      <c r="B37" s="76"/>
      <c r="C37" s="76"/>
      <c r="D37" s="76"/>
      <c r="E37" s="80" t="s">
        <v>120</v>
      </c>
      <c r="F37" s="80"/>
      <c r="G37" s="71"/>
      <c r="H37" s="71"/>
      <c r="I37" s="48"/>
      <c r="J37" s="48"/>
    </row>
    <row r="38" spans="1:10" ht="15" hidden="1">
      <c r="A38" s="76"/>
      <c r="B38" s="76"/>
      <c r="C38" s="76"/>
      <c r="D38" s="76"/>
      <c r="E38" s="80"/>
      <c r="F38" s="80"/>
      <c r="G38" s="71"/>
      <c r="H38" s="71"/>
      <c r="I38" s="48"/>
      <c r="J38" s="48"/>
    </row>
    <row r="39" spans="1:10" ht="39.75" customHeight="1" hidden="1">
      <c r="A39" s="76" t="s">
        <v>128</v>
      </c>
      <c r="B39" s="76"/>
      <c r="C39" s="76"/>
      <c r="D39" s="76"/>
      <c r="E39" s="80" t="s">
        <v>120</v>
      </c>
      <c r="F39" s="80"/>
      <c r="G39" s="81">
        <f>I39+J39</f>
        <v>0</v>
      </c>
      <c r="H39" s="81"/>
      <c r="I39" s="51">
        <f>I41</f>
        <v>0</v>
      </c>
      <c r="J39" s="51">
        <f>J41</f>
        <v>0</v>
      </c>
    </row>
    <row r="40" spans="1:10" ht="18" customHeight="1" hidden="1">
      <c r="A40" s="76" t="s">
        <v>125</v>
      </c>
      <c r="B40" s="76"/>
      <c r="C40" s="76"/>
      <c r="D40" s="76"/>
      <c r="E40" s="80" t="s">
        <v>120</v>
      </c>
      <c r="F40" s="80"/>
      <c r="G40" s="71"/>
      <c r="H40" s="71"/>
      <c r="I40" s="48"/>
      <c r="J40" s="48"/>
    </row>
    <row r="41" spans="1:10" ht="15" hidden="1">
      <c r="A41" s="76"/>
      <c r="B41" s="76"/>
      <c r="C41" s="76"/>
      <c r="D41" s="76"/>
      <c r="E41" s="80"/>
      <c r="F41" s="80"/>
      <c r="G41" s="71"/>
      <c r="H41" s="71"/>
      <c r="I41" s="48"/>
      <c r="J41" s="48"/>
    </row>
    <row r="42" spans="1:10" ht="32.25" customHeight="1" hidden="1">
      <c r="A42" s="76" t="s">
        <v>129</v>
      </c>
      <c r="B42" s="76"/>
      <c r="C42" s="76"/>
      <c r="D42" s="76"/>
      <c r="E42" s="80" t="s">
        <v>120</v>
      </c>
      <c r="F42" s="80"/>
      <c r="G42" s="71"/>
      <c r="H42" s="71"/>
      <c r="I42" s="48"/>
      <c r="J42" s="48"/>
    </row>
    <row r="43" spans="1:10" ht="39" customHeight="1" hidden="1">
      <c r="A43" s="76" t="s">
        <v>130</v>
      </c>
      <c r="B43" s="76"/>
      <c r="C43" s="76"/>
      <c r="D43" s="76"/>
      <c r="E43" s="80" t="s">
        <v>120</v>
      </c>
      <c r="F43" s="80"/>
      <c r="G43" s="71"/>
      <c r="H43" s="71"/>
      <c r="I43" s="48"/>
      <c r="J43" s="48"/>
    </row>
    <row r="44" spans="1:10" ht="15.75" hidden="1">
      <c r="A44" s="82" t="s">
        <v>131</v>
      </c>
      <c r="B44" s="82"/>
      <c r="C44" s="82"/>
      <c r="D44" s="82"/>
      <c r="E44" s="80">
        <v>900</v>
      </c>
      <c r="F44" s="80"/>
      <c r="G44" s="81">
        <f>G46+G51+G59+G62+G66+G67+G73</f>
        <v>0</v>
      </c>
      <c r="H44" s="71"/>
      <c r="I44" s="49">
        <f>I46+I51+I59+I62+I67+I73</f>
        <v>0</v>
      </c>
      <c r="J44" s="49">
        <f>J46+J51+J59+J62+J67+J73</f>
        <v>0</v>
      </c>
    </row>
    <row r="45" spans="1:10" ht="15" hidden="1">
      <c r="A45" s="76" t="s">
        <v>125</v>
      </c>
      <c r="B45" s="76"/>
      <c r="C45" s="76"/>
      <c r="D45" s="76"/>
      <c r="E45" s="80"/>
      <c r="F45" s="80"/>
      <c r="G45" s="71"/>
      <c r="H45" s="71"/>
      <c r="I45" s="48"/>
      <c r="J45" s="48"/>
    </row>
    <row r="46" spans="1:10" ht="29.25" customHeight="1" hidden="1">
      <c r="A46" s="76" t="s">
        <v>132</v>
      </c>
      <c r="B46" s="76"/>
      <c r="C46" s="76"/>
      <c r="D46" s="76"/>
      <c r="E46" s="80">
        <v>210</v>
      </c>
      <c r="F46" s="80"/>
      <c r="G46" s="83">
        <f>G48+G49+G50</f>
        <v>0</v>
      </c>
      <c r="H46" s="83"/>
      <c r="I46" s="51">
        <f>I48+I49+I50</f>
        <v>0</v>
      </c>
      <c r="J46" s="51">
        <f>J48+J49+J50</f>
        <v>0</v>
      </c>
    </row>
    <row r="47" spans="1:10" ht="15" hidden="1">
      <c r="A47" s="76" t="s">
        <v>14</v>
      </c>
      <c r="B47" s="76"/>
      <c r="C47" s="76"/>
      <c r="D47" s="76"/>
      <c r="E47" s="80"/>
      <c r="F47" s="80"/>
      <c r="G47" s="71"/>
      <c r="H47" s="71"/>
      <c r="I47" s="48"/>
      <c r="J47" s="48"/>
    </row>
    <row r="48" spans="1:10" ht="15" hidden="1">
      <c r="A48" s="76" t="s">
        <v>15</v>
      </c>
      <c r="B48" s="76"/>
      <c r="C48" s="76"/>
      <c r="D48" s="76"/>
      <c r="E48" s="80">
        <v>211</v>
      </c>
      <c r="F48" s="80"/>
      <c r="G48" s="84">
        <f>I48+J48</f>
        <v>0</v>
      </c>
      <c r="H48" s="84"/>
      <c r="I48" s="48"/>
      <c r="J48" s="48"/>
    </row>
    <row r="49" spans="1:10" ht="15" hidden="1">
      <c r="A49" s="76" t="s">
        <v>16</v>
      </c>
      <c r="B49" s="76"/>
      <c r="C49" s="76"/>
      <c r="D49" s="76"/>
      <c r="E49" s="80">
        <v>212</v>
      </c>
      <c r="F49" s="80"/>
      <c r="G49" s="84">
        <f>I49+J49</f>
        <v>0</v>
      </c>
      <c r="H49" s="84"/>
      <c r="I49" s="48"/>
      <c r="J49" s="48"/>
    </row>
    <row r="50" spans="1:10" ht="15" hidden="1">
      <c r="A50" s="76" t="s">
        <v>17</v>
      </c>
      <c r="B50" s="76"/>
      <c r="C50" s="76"/>
      <c r="D50" s="76"/>
      <c r="E50" s="80">
        <v>213</v>
      </c>
      <c r="F50" s="80"/>
      <c r="G50" s="84">
        <f>I50+J50</f>
        <v>0</v>
      </c>
      <c r="H50" s="84"/>
      <c r="I50" s="48"/>
      <c r="J50" s="48"/>
    </row>
    <row r="51" spans="1:10" ht="15" hidden="1">
      <c r="A51" s="76" t="s">
        <v>18</v>
      </c>
      <c r="B51" s="76"/>
      <c r="C51" s="76"/>
      <c r="D51" s="76"/>
      <c r="E51" s="80">
        <v>220</v>
      </c>
      <c r="F51" s="80"/>
      <c r="G51" s="83">
        <f>G53+G54+G55+G56+G57+G58</f>
        <v>0</v>
      </c>
      <c r="H51" s="83"/>
      <c r="I51" s="51">
        <f>I53+I54+I55+I56+I57+I58</f>
        <v>0</v>
      </c>
      <c r="J51" s="51">
        <f>J53+J54+J55+J56+J57+J58</f>
        <v>0</v>
      </c>
    </row>
    <row r="52" spans="1:10" ht="15" customHeight="1" hidden="1">
      <c r="A52" s="76" t="s">
        <v>14</v>
      </c>
      <c r="B52" s="76"/>
      <c r="C52" s="76"/>
      <c r="D52" s="76"/>
      <c r="E52" s="80"/>
      <c r="F52" s="80"/>
      <c r="G52" s="71"/>
      <c r="H52" s="71"/>
      <c r="I52" s="48"/>
      <c r="J52" s="48"/>
    </row>
    <row r="53" spans="1:10" ht="15" hidden="1">
      <c r="A53" s="76" t="s">
        <v>19</v>
      </c>
      <c r="B53" s="76"/>
      <c r="C53" s="76"/>
      <c r="D53" s="76"/>
      <c r="E53" s="80">
        <v>221</v>
      </c>
      <c r="F53" s="80"/>
      <c r="G53" s="84">
        <f aca="true" t="shared" si="0" ref="G53:G58">I53+J53</f>
        <v>0</v>
      </c>
      <c r="H53" s="84"/>
      <c r="I53" s="48"/>
      <c r="J53" s="48"/>
    </row>
    <row r="54" spans="1:10" ht="15" hidden="1">
      <c r="A54" s="76" t="s">
        <v>20</v>
      </c>
      <c r="B54" s="76"/>
      <c r="C54" s="76"/>
      <c r="D54" s="76"/>
      <c r="E54" s="80">
        <v>222</v>
      </c>
      <c r="F54" s="80"/>
      <c r="G54" s="84">
        <f t="shared" si="0"/>
        <v>0</v>
      </c>
      <c r="H54" s="84"/>
      <c r="I54" s="48"/>
      <c r="J54" s="48"/>
    </row>
    <row r="55" spans="1:10" ht="15" hidden="1">
      <c r="A55" s="76" t="s">
        <v>21</v>
      </c>
      <c r="B55" s="76"/>
      <c r="C55" s="76"/>
      <c r="D55" s="76"/>
      <c r="E55" s="80">
        <v>223</v>
      </c>
      <c r="F55" s="80"/>
      <c r="G55" s="84">
        <f t="shared" si="0"/>
        <v>0</v>
      </c>
      <c r="H55" s="84"/>
      <c r="I55" s="48"/>
      <c r="J55" s="48"/>
    </row>
    <row r="56" spans="1:10" ht="15" hidden="1">
      <c r="A56" s="76" t="s">
        <v>133</v>
      </c>
      <c r="B56" s="76"/>
      <c r="C56" s="76"/>
      <c r="D56" s="76"/>
      <c r="E56" s="80">
        <v>224</v>
      </c>
      <c r="F56" s="80"/>
      <c r="G56" s="84">
        <f t="shared" si="0"/>
        <v>0</v>
      </c>
      <c r="H56" s="84"/>
      <c r="I56" s="48"/>
      <c r="J56" s="48"/>
    </row>
    <row r="57" spans="1:10" ht="30.75" customHeight="1" hidden="1">
      <c r="A57" s="76" t="s">
        <v>23</v>
      </c>
      <c r="B57" s="76"/>
      <c r="C57" s="76"/>
      <c r="D57" s="76"/>
      <c r="E57" s="80">
        <v>225</v>
      </c>
      <c r="F57" s="80"/>
      <c r="G57" s="84">
        <f t="shared" si="0"/>
        <v>0</v>
      </c>
      <c r="H57" s="84"/>
      <c r="I57" s="48"/>
      <c r="J57" s="48"/>
    </row>
    <row r="58" spans="1:10" ht="15" hidden="1">
      <c r="A58" s="76" t="s">
        <v>24</v>
      </c>
      <c r="B58" s="76"/>
      <c r="C58" s="76"/>
      <c r="D58" s="76"/>
      <c r="E58" s="80">
        <v>226</v>
      </c>
      <c r="F58" s="80"/>
      <c r="G58" s="84">
        <f t="shared" si="0"/>
        <v>0</v>
      </c>
      <c r="H58" s="84"/>
      <c r="I58" s="48"/>
      <c r="J58" s="48"/>
    </row>
    <row r="59" spans="1:10" ht="33.75" customHeight="1" hidden="1">
      <c r="A59" s="76" t="s">
        <v>134</v>
      </c>
      <c r="B59" s="76"/>
      <c r="C59" s="76"/>
      <c r="D59" s="76"/>
      <c r="E59" s="80">
        <v>240</v>
      </c>
      <c r="F59" s="80"/>
      <c r="G59" s="81">
        <f>G61</f>
        <v>0</v>
      </c>
      <c r="H59" s="81"/>
      <c r="I59" s="49">
        <f>I61</f>
        <v>0</v>
      </c>
      <c r="J59" s="49">
        <f>J61</f>
        <v>0</v>
      </c>
    </row>
    <row r="60" spans="1:10" ht="15" hidden="1">
      <c r="A60" s="76" t="s">
        <v>14</v>
      </c>
      <c r="B60" s="76"/>
      <c r="C60" s="76"/>
      <c r="D60" s="76"/>
      <c r="E60" s="80"/>
      <c r="F60" s="80"/>
      <c r="G60" s="71"/>
      <c r="H60" s="71"/>
      <c r="I60" s="48"/>
      <c r="J60" s="48"/>
    </row>
    <row r="61" spans="1:10" ht="50.25" customHeight="1" hidden="1">
      <c r="A61" s="76" t="s">
        <v>135</v>
      </c>
      <c r="B61" s="76"/>
      <c r="C61" s="76"/>
      <c r="D61" s="76"/>
      <c r="E61" s="80">
        <v>241</v>
      </c>
      <c r="F61" s="80"/>
      <c r="G61" s="83">
        <f>I61+J61</f>
        <v>0</v>
      </c>
      <c r="H61" s="83"/>
      <c r="I61" s="48"/>
      <c r="J61" s="48"/>
    </row>
    <row r="62" spans="1:10" ht="41.25" customHeight="1" hidden="1">
      <c r="A62" s="76" t="s">
        <v>27</v>
      </c>
      <c r="B62" s="76"/>
      <c r="C62" s="76"/>
      <c r="D62" s="76"/>
      <c r="E62" s="80">
        <v>260</v>
      </c>
      <c r="F62" s="80"/>
      <c r="G62" s="81">
        <f>G64+G65</f>
        <v>0</v>
      </c>
      <c r="H62" s="81"/>
      <c r="I62" s="49">
        <f>I64+I65</f>
        <v>0</v>
      </c>
      <c r="J62" s="49">
        <f>J64+J65</f>
        <v>0</v>
      </c>
    </row>
    <row r="63" spans="1:10" ht="15" hidden="1">
      <c r="A63" s="76" t="s">
        <v>14</v>
      </c>
      <c r="B63" s="76"/>
      <c r="C63" s="76"/>
      <c r="D63" s="76"/>
      <c r="E63" s="80"/>
      <c r="F63" s="80"/>
      <c r="G63" s="71"/>
      <c r="H63" s="71"/>
      <c r="I63" s="48"/>
      <c r="J63" s="48"/>
    </row>
    <row r="64" spans="1:10" ht="15" hidden="1">
      <c r="A64" s="76" t="s">
        <v>28</v>
      </c>
      <c r="B64" s="76"/>
      <c r="C64" s="76"/>
      <c r="D64" s="76"/>
      <c r="E64" s="80">
        <v>262</v>
      </c>
      <c r="F64" s="80"/>
      <c r="G64" s="71"/>
      <c r="H64" s="71"/>
      <c r="I64" s="48"/>
      <c r="J64" s="48"/>
    </row>
    <row r="65" spans="1:10" ht="36.75" customHeight="1" hidden="1">
      <c r="A65" s="76" t="s">
        <v>136</v>
      </c>
      <c r="B65" s="76"/>
      <c r="C65" s="76"/>
      <c r="D65" s="76"/>
      <c r="E65" s="80">
        <v>263</v>
      </c>
      <c r="F65" s="80"/>
      <c r="G65" s="71"/>
      <c r="H65" s="71"/>
      <c r="I65" s="48"/>
      <c r="J65" s="48"/>
    </row>
    <row r="66" spans="1:10" ht="36" customHeight="1" hidden="1">
      <c r="A66" s="76" t="s">
        <v>30</v>
      </c>
      <c r="B66" s="76"/>
      <c r="C66" s="76"/>
      <c r="D66" s="76"/>
      <c r="E66" s="80">
        <v>290</v>
      </c>
      <c r="F66" s="80"/>
      <c r="G66" s="71"/>
      <c r="H66" s="71"/>
      <c r="I66" s="48"/>
      <c r="J66" s="48"/>
    </row>
    <row r="67" spans="1:10" ht="27.75" customHeight="1" hidden="1">
      <c r="A67" s="76" t="s">
        <v>31</v>
      </c>
      <c r="B67" s="76"/>
      <c r="C67" s="76"/>
      <c r="D67" s="76"/>
      <c r="E67" s="80">
        <v>300</v>
      </c>
      <c r="F67" s="80"/>
      <c r="G67" s="81">
        <f>G69+G70+G71+G72</f>
        <v>0</v>
      </c>
      <c r="H67" s="81"/>
      <c r="I67" s="49">
        <f>I69+I70+I71+I72</f>
        <v>0</v>
      </c>
      <c r="J67" s="49">
        <f>J69+J70+J71+J72</f>
        <v>0</v>
      </c>
    </row>
    <row r="68" spans="1:10" ht="15" hidden="1">
      <c r="A68" s="76" t="s">
        <v>14</v>
      </c>
      <c r="B68" s="76"/>
      <c r="C68" s="76"/>
      <c r="D68" s="76"/>
      <c r="E68" s="80"/>
      <c r="F68" s="80"/>
      <c r="G68" s="71"/>
      <c r="H68" s="71"/>
      <c r="I68" s="48"/>
      <c r="J68" s="48"/>
    </row>
    <row r="69" spans="1:10" ht="29.25" customHeight="1" hidden="1">
      <c r="A69" s="76" t="s">
        <v>32</v>
      </c>
      <c r="B69" s="76"/>
      <c r="C69" s="76"/>
      <c r="D69" s="76"/>
      <c r="E69" s="80">
        <v>310</v>
      </c>
      <c r="F69" s="80"/>
      <c r="G69" s="71"/>
      <c r="H69" s="71"/>
      <c r="I69" s="48"/>
      <c r="J69" s="48"/>
    </row>
    <row r="70" spans="1:10" ht="24.75" customHeight="1" hidden="1">
      <c r="A70" s="76" t="s">
        <v>33</v>
      </c>
      <c r="B70" s="76"/>
      <c r="C70" s="76"/>
      <c r="D70" s="76"/>
      <c r="E70" s="80">
        <v>320</v>
      </c>
      <c r="F70" s="80"/>
      <c r="G70" s="71"/>
      <c r="H70" s="71"/>
      <c r="I70" s="48"/>
      <c r="J70" s="48"/>
    </row>
    <row r="71" spans="1:10" ht="28.5" customHeight="1" hidden="1">
      <c r="A71" s="76" t="s">
        <v>34</v>
      </c>
      <c r="B71" s="76"/>
      <c r="C71" s="76"/>
      <c r="D71" s="76"/>
      <c r="E71" s="80">
        <v>330</v>
      </c>
      <c r="F71" s="80"/>
      <c r="G71" s="71"/>
      <c r="H71" s="71"/>
      <c r="I71" s="48"/>
      <c r="J71" s="48"/>
    </row>
    <row r="72" spans="1:10" ht="27.75" customHeight="1" hidden="1">
      <c r="A72" s="76" t="s">
        <v>35</v>
      </c>
      <c r="B72" s="76"/>
      <c r="C72" s="76"/>
      <c r="D72" s="76"/>
      <c r="E72" s="80">
        <v>340</v>
      </c>
      <c r="F72" s="80"/>
      <c r="G72" s="71"/>
      <c r="H72" s="71"/>
      <c r="I72" s="48"/>
      <c r="J72" s="48"/>
    </row>
    <row r="73" spans="1:10" ht="33" customHeight="1" hidden="1">
      <c r="A73" s="76" t="s">
        <v>36</v>
      </c>
      <c r="B73" s="76"/>
      <c r="C73" s="76"/>
      <c r="D73" s="76"/>
      <c r="E73" s="80">
        <v>500</v>
      </c>
      <c r="F73" s="80"/>
      <c r="G73" s="81">
        <f>G75+G76</f>
        <v>0</v>
      </c>
      <c r="H73" s="81"/>
      <c r="I73" s="49">
        <f>I75+I76</f>
        <v>0</v>
      </c>
      <c r="J73" s="49">
        <f>J75+J76</f>
        <v>0</v>
      </c>
    </row>
    <row r="74" spans="1:10" ht="15" hidden="1">
      <c r="A74" s="76" t="s">
        <v>14</v>
      </c>
      <c r="B74" s="76"/>
      <c r="C74" s="76"/>
      <c r="D74" s="76"/>
      <c r="E74" s="80"/>
      <c r="F74" s="80"/>
      <c r="G74" s="71"/>
      <c r="H74" s="71"/>
      <c r="I74" s="48"/>
      <c r="J74" s="48"/>
    </row>
    <row r="75" spans="1:10" ht="46.5" customHeight="1" hidden="1">
      <c r="A75" s="76" t="s">
        <v>37</v>
      </c>
      <c r="B75" s="76"/>
      <c r="C75" s="76"/>
      <c r="D75" s="76"/>
      <c r="E75" s="80">
        <v>520</v>
      </c>
      <c r="F75" s="80"/>
      <c r="G75" s="71"/>
      <c r="H75" s="71"/>
      <c r="I75" s="48"/>
      <c r="J75" s="48"/>
    </row>
    <row r="76" spans="1:10" ht="33.75" customHeight="1" hidden="1">
      <c r="A76" s="76" t="s">
        <v>137</v>
      </c>
      <c r="B76" s="76"/>
      <c r="C76" s="76"/>
      <c r="D76" s="76"/>
      <c r="E76" s="80">
        <v>530</v>
      </c>
      <c r="F76" s="80"/>
      <c r="G76" s="71"/>
      <c r="H76" s="71"/>
      <c r="I76" s="48"/>
      <c r="J76" s="48"/>
    </row>
    <row r="77" spans="1:10" ht="18" customHeight="1" hidden="1">
      <c r="A77" s="86" t="s">
        <v>138</v>
      </c>
      <c r="B77" s="86"/>
      <c r="C77" s="86"/>
      <c r="D77" s="86"/>
      <c r="E77" s="80"/>
      <c r="F77" s="80"/>
      <c r="G77" s="71"/>
      <c r="H77" s="71"/>
      <c r="I77" s="48"/>
      <c r="J77" s="48"/>
    </row>
    <row r="78" spans="1:10" ht="27.75" customHeight="1" hidden="1">
      <c r="A78" s="76" t="s">
        <v>40</v>
      </c>
      <c r="B78" s="76"/>
      <c r="C78" s="76"/>
      <c r="D78" s="76"/>
      <c r="E78" s="80" t="s">
        <v>120</v>
      </c>
      <c r="F78" s="80"/>
      <c r="G78" s="71"/>
      <c r="H78" s="71"/>
      <c r="I78" s="48"/>
      <c r="J78" s="48"/>
    </row>
    <row r="79" ht="15" hidden="1"/>
    <row r="80" ht="15" hidden="1"/>
    <row r="81" ht="15" hidden="1"/>
    <row r="82" spans="1:4" ht="32.25" customHeight="1" hidden="1">
      <c r="A82" s="85" t="s">
        <v>139</v>
      </c>
      <c r="B82" s="85"/>
      <c r="C82" s="85"/>
      <c r="D82" s="85"/>
    </row>
  </sheetData>
  <sheetProtection/>
  <mergeCells count="197">
    <mergeCell ref="A1:J1"/>
    <mergeCell ref="A3:H3"/>
    <mergeCell ref="I3:J3"/>
    <mergeCell ref="A4:H4"/>
    <mergeCell ref="I4:J4"/>
    <mergeCell ref="A5:H5"/>
    <mergeCell ref="I5:J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5:J25"/>
    <mergeCell ref="A27:D28"/>
    <mergeCell ref="E27:F28"/>
    <mergeCell ref="G27:H28"/>
    <mergeCell ref="I27:J27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38:D38"/>
    <mergeCell ref="E38:F38"/>
    <mergeCell ref="G38:H38"/>
    <mergeCell ref="A39:D39"/>
    <mergeCell ref="E39:F39"/>
    <mergeCell ref="G39:H39"/>
    <mergeCell ref="A40:D40"/>
    <mergeCell ref="E40:F40"/>
    <mergeCell ref="G40:H40"/>
    <mergeCell ref="A41:D41"/>
    <mergeCell ref="E41:F41"/>
    <mergeCell ref="G41:H41"/>
    <mergeCell ref="A42:D42"/>
    <mergeCell ref="E42:F42"/>
    <mergeCell ref="G42:H42"/>
    <mergeCell ref="A43:D43"/>
    <mergeCell ref="E43:F43"/>
    <mergeCell ref="G43:H43"/>
    <mergeCell ref="A44:D44"/>
    <mergeCell ref="E44:F44"/>
    <mergeCell ref="G44:H44"/>
    <mergeCell ref="A45:D45"/>
    <mergeCell ref="E45:F45"/>
    <mergeCell ref="G45:H45"/>
    <mergeCell ref="A46:D46"/>
    <mergeCell ref="E46:F46"/>
    <mergeCell ref="G46:H46"/>
    <mergeCell ref="A47:D47"/>
    <mergeCell ref="E47:F47"/>
    <mergeCell ref="G47:H47"/>
    <mergeCell ref="A48:D48"/>
    <mergeCell ref="E48:F48"/>
    <mergeCell ref="G48:H48"/>
    <mergeCell ref="A49:D49"/>
    <mergeCell ref="E49:F49"/>
    <mergeCell ref="G49:H49"/>
    <mergeCell ref="A50:D50"/>
    <mergeCell ref="E50:F50"/>
    <mergeCell ref="G50:H50"/>
    <mergeCell ref="A51:D51"/>
    <mergeCell ref="E51:F51"/>
    <mergeCell ref="G51:H51"/>
    <mergeCell ref="A52:D52"/>
    <mergeCell ref="E52:F52"/>
    <mergeCell ref="G52:H52"/>
    <mergeCell ref="A53:D53"/>
    <mergeCell ref="E53:F53"/>
    <mergeCell ref="G53:H53"/>
    <mergeCell ref="A54:D54"/>
    <mergeCell ref="E54:F54"/>
    <mergeCell ref="G54:H54"/>
    <mergeCell ref="A55:D55"/>
    <mergeCell ref="E55:F55"/>
    <mergeCell ref="G55:H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82:D82"/>
    <mergeCell ref="A77:D77"/>
    <mergeCell ref="E77:F77"/>
    <mergeCell ref="G77:H77"/>
    <mergeCell ref="A78:D78"/>
    <mergeCell ref="E78:F78"/>
    <mergeCell ref="G78:H78"/>
  </mergeCells>
  <printOptions/>
  <pageMargins left="0.7874015748031497" right="0.5905511811023623" top="0.5905511811023623" bottom="0.3937007874015748" header="0" footer="0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174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1" sqref="D11"/>
    </sheetView>
  </sheetViews>
  <sheetFormatPr defaultColWidth="0.875" defaultRowHeight="12.75"/>
  <cols>
    <col min="1" max="1" width="8.375" style="1" customWidth="1"/>
    <col min="2" max="2" width="48.25390625" style="9" customWidth="1"/>
    <col min="3" max="3" width="16.375" style="9" customWidth="1"/>
    <col min="4" max="4" width="15.375" style="9" customWidth="1"/>
    <col min="5" max="5" width="16.00390625" style="18" customWidth="1"/>
    <col min="6" max="7" width="21.25390625" style="18" hidden="1" customWidth="1"/>
    <col min="8" max="10" width="18.625" style="18" hidden="1" customWidth="1"/>
    <col min="11" max="15" width="20.625" style="18" hidden="1" customWidth="1"/>
    <col min="16" max="212" width="10.75390625" style="1" customWidth="1"/>
    <col min="213" max="16384" width="0.875" style="1" customWidth="1"/>
  </cols>
  <sheetData>
    <row r="1" spans="2:15" s="2" customFormat="1" ht="19.5" customHeight="1">
      <c r="B1" s="104" t="s">
        <v>174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2:15" s="2" customFormat="1" ht="1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4" customFormat="1" ht="16.5" customHeight="1">
      <c r="A3" s="87"/>
      <c r="B3" s="95" t="s">
        <v>0</v>
      </c>
      <c r="C3" s="95"/>
      <c r="D3" s="98" t="s">
        <v>51</v>
      </c>
      <c r="E3" s="100" t="s">
        <v>1</v>
      </c>
      <c r="F3" s="102" t="s">
        <v>42</v>
      </c>
      <c r="G3" s="103"/>
      <c r="H3" s="103"/>
      <c r="I3" s="103"/>
      <c r="J3" s="103"/>
      <c r="K3" s="103"/>
      <c r="L3" s="103"/>
      <c r="M3" s="103"/>
      <c r="N3" s="103"/>
      <c r="O3" s="37">
        <v>2013</v>
      </c>
    </row>
    <row r="4" spans="1:15" s="4" customFormat="1" ht="76.5" customHeight="1">
      <c r="A4" s="88"/>
      <c r="B4" s="95"/>
      <c r="C4" s="95"/>
      <c r="D4" s="99"/>
      <c r="E4" s="101"/>
      <c r="F4" s="14" t="s">
        <v>45</v>
      </c>
      <c r="G4" s="14">
        <v>5200901</v>
      </c>
      <c r="H4" s="14">
        <v>3300036</v>
      </c>
      <c r="I4" s="14">
        <v>5220155</v>
      </c>
      <c r="J4" s="14" t="s">
        <v>46</v>
      </c>
      <c r="K4" s="14" t="s">
        <v>47</v>
      </c>
      <c r="L4" s="14" t="s">
        <v>48</v>
      </c>
      <c r="M4" s="45" t="s">
        <v>49</v>
      </c>
      <c r="N4" s="45">
        <v>4290001</v>
      </c>
      <c r="O4" s="44"/>
    </row>
    <row r="5" spans="1:15" ht="18.75" customHeight="1">
      <c r="A5" s="22"/>
      <c r="B5" s="90" t="s">
        <v>2</v>
      </c>
      <c r="C5" s="90"/>
      <c r="D5" s="8" t="s">
        <v>3</v>
      </c>
      <c r="E5" s="63">
        <f>SUM(F5:O5)</f>
        <v>1273800.06</v>
      </c>
      <c r="F5" s="62">
        <f>108900-23700+29500+146001.52+41300+18800-17600+854000+94432.97-13900-180.6</f>
        <v>1237553.89</v>
      </c>
      <c r="G5" s="28"/>
      <c r="H5" s="28"/>
      <c r="I5" s="62">
        <f>2174.5-2174.5</f>
        <v>0</v>
      </c>
      <c r="J5" s="28"/>
      <c r="K5" s="28"/>
      <c r="L5" s="28">
        <f>33910.27</f>
        <v>33910.27</v>
      </c>
      <c r="M5" s="28">
        <f>2335.9</f>
        <v>2335.9</v>
      </c>
      <c r="N5" s="62"/>
      <c r="O5" s="28"/>
    </row>
    <row r="6" spans="1:15" s="5" customFormat="1" ht="15" customHeight="1">
      <c r="A6" s="23">
        <v>1</v>
      </c>
      <c r="B6" s="92" t="s">
        <v>4</v>
      </c>
      <c r="C6" s="92"/>
      <c r="D6" s="11" t="s">
        <v>3</v>
      </c>
      <c r="E6" s="29">
        <f>SUM(F6:O6)</f>
        <v>76134500</v>
      </c>
      <c r="F6" s="40">
        <f aca="true" t="shared" si="0" ref="F6:O6">F8+F9+F10+F11+F15+F16+F17+F18</f>
        <v>71639800</v>
      </c>
      <c r="G6" s="40">
        <f>G8+G9+G10+G11+G15+G16+G17+G18</f>
        <v>339200</v>
      </c>
      <c r="H6" s="40">
        <f>H8+H9+H10+H11+H15+H16+H17+H18</f>
        <v>73000</v>
      </c>
      <c r="I6" s="40">
        <f>I8+I9+I10+I11+I15+I16+I17+I18</f>
        <v>0</v>
      </c>
      <c r="J6" s="40">
        <f t="shared" si="0"/>
        <v>291100</v>
      </c>
      <c r="K6" s="40">
        <f t="shared" si="0"/>
        <v>7900</v>
      </c>
      <c r="L6" s="40">
        <f t="shared" si="0"/>
        <v>3268000</v>
      </c>
      <c r="M6" s="40">
        <f t="shared" si="0"/>
        <v>501300</v>
      </c>
      <c r="N6" s="40">
        <f t="shared" si="0"/>
        <v>14200</v>
      </c>
      <c r="O6" s="40">
        <f t="shared" si="0"/>
        <v>0</v>
      </c>
    </row>
    <row r="7" spans="1:15" s="3" customFormat="1" ht="15" customHeight="1">
      <c r="A7" s="24"/>
      <c r="B7" s="90" t="s">
        <v>5</v>
      </c>
      <c r="C7" s="90"/>
      <c r="D7" s="8" t="s">
        <v>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" customFormat="1" ht="16.5" customHeight="1">
      <c r="A8" s="24">
        <v>1.1</v>
      </c>
      <c r="B8" s="90" t="s">
        <v>6</v>
      </c>
      <c r="C8" s="90"/>
      <c r="D8" s="8" t="s">
        <v>3</v>
      </c>
      <c r="E8" s="28">
        <f>SUM(F8:O8)</f>
        <v>71979000</v>
      </c>
      <c r="F8" s="28">
        <f>F20-F5</f>
        <v>71639800</v>
      </c>
      <c r="G8" s="28">
        <f>G20</f>
        <v>339200</v>
      </c>
      <c r="H8" s="28"/>
      <c r="I8" s="28"/>
      <c r="J8" s="28"/>
      <c r="K8" s="28"/>
      <c r="L8" s="28"/>
      <c r="M8" s="28"/>
      <c r="N8" s="28"/>
      <c r="O8" s="28"/>
    </row>
    <row r="9" spans="1:15" s="3" customFormat="1" ht="15" customHeight="1">
      <c r="A9" s="24">
        <v>1.2</v>
      </c>
      <c r="B9" s="90" t="s">
        <v>50</v>
      </c>
      <c r="C9" s="90"/>
      <c r="D9" s="8" t="s">
        <v>3</v>
      </c>
      <c r="E9" s="28">
        <f>SUM(F9:O9)</f>
        <v>4155500</v>
      </c>
      <c r="F9" s="28"/>
      <c r="G9" s="28"/>
      <c r="H9" s="28">
        <f>H20</f>
        <v>73000</v>
      </c>
      <c r="I9" s="28"/>
      <c r="J9" s="28">
        <f>J20</f>
        <v>291100</v>
      </c>
      <c r="K9" s="28">
        <f>K20</f>
        <v>7900</v>
      </c>
      <c r="L9" s="28">
        <f>L20-L5</f>
        <v>3268000</v>
      </c>
      <c r="M9" s="28">
        <f>M20-M5</f>
        <v>501300</v>
      </c>
      <c r="N9" s="28">
        <f>N20-N5</f>
        <v>14200</v>
      </c>
      <c r="O9" s="28"/>
    </row>
    <row r="10" spans="1:15" s="3" customFormat="1" ht="15" customHeight="1">
      <c r="A10" s="24">
        <v>1.3</v>
      </c>
      <c r="B10" s="90" t="s">
        <v>7</v>
      </c>
      <c r="C10" s="90"/>
      <c r="D10" s="8" t="s">
        <v>3</v>
      </c>
      <c r="E10" s="28">
        <f>SUM(F10:O10)</f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7" customFormat="1" ht="62.25" customHeight="1">
      <c r="A11" s="30">
        <v>1.4</v>
      </c>
      <c r="B11" s="89" t="s">
        <v>8</v>
      </c>
      <c r="C11" s="89"/>
      <c r="D11" s="31" t="s">
        <v>3</v>
      </c>
      <c r="E11" s="28">
        <f>SUM(F11:O11)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>
        <f>SUM(O13:O14)</f>
        <v>0</v>
      </c>
    </row>
    <row r="12" spans="1:15" s="3" customFormat="1" ht="15">
      <c r="A12" s="32"/>
      <c r="B12" s="89" t="s">
        <v>5</v>
      </c>
      <c r="C12" s="89"/>
      <c r="D12" s="31" t="s">
        <v>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3" customFormat="1" ht="20.25" customHeight="1">
      <c r="A13" s="32" t="s">
        <v>77</v>
      </c>
      <c r="B13" s="93" t="s">
        <v>96</v>
      </c>
      <c r="C13" s="94"/>
      <c r="D13" s="31" t="s">
        <v>3</v>
      </c>
      <c r="E13" s="28">
        <f aca="true" t="shared" si="1" ref="E13:E18">SUM(F13:O13)</f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3" customFormat="1" ht="15" customHeight="1">
      <c r="A14" s="32" t="s">
        <v>78</v>
      </c>
      <c r="B14" s="89" t="s">
        <v>95</v>
      </c>
      <c r="C14" s="89"/>
      <c r="D14" s="31" t="s">
        <v>3</v>
      </c>
      <c r="E14" s="28">
        <f t="shared" si="1"/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3" customFormat="1" ht="15" customHeight="1">
      <c r="A15" s="32" t="s">
        <v>79</v>
      </c>
      <c r="B15" s="89" t="s">
        <v>80</v>
      </c>
      <c r="C15" s="89"/>
      <c r="D15" s="31" t="s">
        <v>3</v>
      </c>
      <c r="E15" s="28">
        <f t="shared" si="1"/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3" customFormat="1" ht="15" customHeight="1">
      <c r="A16" s="32" t="s">
        <v>81</v>
      </c>
      <c r="B16" s="89" t="s">
        <v>82</v>
      </c>
      <c r="C16" s="89"/>
      <c r="D16" s="31" t="s">
        <v>3</v>
      </c>
      <c r="E16" s="28">
        <f t="shared" si="1"/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3" customFormat="1" ht="21.75" customHeight="1">
      <c r="A17" s="32" t="s">
        <v>83</v>
      </c>
      <c r="B17" s="89" t="s">
        <v>84</v>
      </c>
      <c r="C17" s="89"/>
      <c r="D17" s="31" t="s">
        <v>3</v>
      </c>
      <c r="E17" s="28">
        <f t="shared" si="1"/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3" customFormat="1" ht="20.25" customHeight="1">
      <c r="A18" s="32" t="s">
        <v>85</v>
      </c>
      <c r="B18" s="89" t="s">
        <v>9</v>
      </c>
      <c r="C18" s="89"/>
      <c r="D18" s="31" t="s">
        <v>3</v>
      </c>
      <c r="E18" s="28">
        <f t="shared" si="1"/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3" customFormat="1" ht="18.75" customHeight="1">
      <c r="A19" s="32"/>
      <c r="B19" s="89" t="s">
        <v>10</v>
      </c>
      <c r="C19" s="89"/>
      <c r="D19" s="31" t="s">
        <v>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5" customFormat="1" ht="15" customHeight="1">
      <c r="A20" s="23">
        <v>2</v>
      </c>
      <c r="B20" s="92" t="s">
        <v>11</v>
      </c>
      <c r="C20" s="92"/>
      <c r="D20" s="11">
        <v>900</v>
      </c>
      <c r="E20" s="29">
        <f>SUM(F20:O20)</f>
        <v>77408300.06</v>
      </c>
      <c r="F20" s="40">
        <f aca="true" t="shared" si="2" ref="F20:O20">F22+F27+F35+F38+F42+F43+F49</f>
        <v>72877353.89</v>
      </c>
      <c r="G20" s="40">
        <f>G22+G27+G35+G38+G42+G43+G49</f>
        <v>339200</v>
      </c>
      <c r="H20" s="40">
        <f>H22+H27+H35+H38+H42+H43+H49</f>
        <v>73000</v>
      </c>
      <c r="I20" s="40">
        <f>I22+I27+I35+I38+I42+I43+I49</f>
        <v>0</v>
      </c>
      <c r="J20" s="40">
        <f t="shared" si="2"/>
        <v>291100</v>
      </c>
      <c r="K20" s="40">
        <f t="shared" si="2"/>
        <v>7900</v>
      </c>
      <c r="L20" s="40">
        <f t="shared" si="2"/>
        <v>3301910.27</v>
      </c>
      <c r="M20" s="40">
        <f t="shared" si="2"/>
        <v>503635.9</v>
      </c>
      <c r="N20" s="40">
        <f t="shared" si="2"/>
        <v>14200</v>
      </c>
      <c r="O20" s="40">
        <f t="shared" si="2"/>
        <v>0</v>
      </c>
    </row>
    <row r="21" spans="1:15" s="3" customFormat="1" ht="15" customHeight="1">
      <c r="A21" s="24"/>
      <c r="B21" s="90" t="s">
        <v>5</v>
      </c>
      <c r="C21" s="90"/>
      <c r="D21" s="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3" customFormat="1" ht="21.75" customHeight="1">
      <c r="A22" s="24">
        <v>2.1</v>
      </c>
      <c r="B22" s="90" t="s">
        <v>12</v>
      </c>
      <c r="C22" s="90"/>
      <c r="D22" s="8" t="s">
        <v>13</v>
      </c>
      <c r="E22" s="28">
        <f>SUM(F22:O22)</f>
        <v>63391435.9</v>
      </c>
      <c r="F22" s="25">
        <f>SUM(F24:F26)</f>
        <v>62908200</v>
      </c>
      <c r="G22" s="25">
        <f>SUM(G24:G26)</f>
        <v>339200</v>
      </c>
      <c r="H22" s="25">
        <f>SUM(H24:H26)</f>
        <v>0</v>
      </c>
      <c r="I22" s="25">
        <f>SUM(I24:I26)</f>
        <v>0</v>
      </c>
      <c r="J22" s="25">
        <f aca="true" t="shared" si="3" ref="J22:O22">SUM(J24:J26)</f>
        <v>0</v>
      </c>
      <c r="K22" s="25">
        <f t="shared" si="3"/>
        <v>0</v>
      </c>
      <c r="L22" s="25">
        <f t="shared" si="3"/>
        <v>0</v>
      </c>
      <c r="M22" s="25">
        <f t="shared" si="3"/>
        <v>144035.9</v>
      </c>
      <c r="N22" s="25">
        <f t="shared" si="3"/>
        <v>0</v>
      </c>
      <c r="O22" s="25">
        <f t="shared" si="3"/>
        <v>0</v>
      </c>
    </row>
    <row r="23" spans="1:15" s="3" customFormat="1" ht="15">
      <c r="A23" s="24"/>
      <c r="B23" s="90" t="s">
        <v>14</v>
      </c>
      <c r="C23" s="90"/>
      <c r="D23" s="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3" customFormat="1" ht="15" customHeight="1">
      <c r="A24" s="26" t="s">
        <v>52</v>
      </c>
      <c r="B24" s="90" t="s">
        <v>15</v>
      </c>
      <c r="C24" s="90"/>
      <c r="D24" s="8">
        <v>211</v>
      </c>
      <c r="E24" s="28">
        <f>SUM(F24:O24)</f>
        <v>49863600</v>
      </c>
      <c r="F24" s="28">
        <f>48011100+1100000+492000</f>
        <v>49603100</v>
      </c>
      <c r="G24" s="28">
        <f>260500-260500+260500</f>
        <v>260500</v>
      </c>
      <c r="H24" s="28"/>
      <c r="I24" s="28"/>
      <c r="J24" s="28"/>
      <c r="K24" s="28"/>
      <c r="L24" s="28"/>
      <c r="M24" s="28"/>
      <c r="N24" s="28"/>
      <c r="O24" s="28"/>
    </row>
    <row r="25" spans="1:15" s="3" customFormat="1" ht="15" customHeight="1">
      <c r="A25" s="26" t="s">
        <v>53</v>
      </c>
      <c r="B25" s="90" t="s">
        <v>16</v>
      </c>
      <c r="C25" s="90"/>
      <c r="D25" s="8">
        <v>212</v>
      </c>
      <c r="E25" s="28">
        <f>SUM(F25:O25)</f>
        <v>105435.9</v>
      </c>
      <c r="F25" s="28">
        <f>2400-600</f>
        <v>1800</v>
      </c>
      <c r="G25" s="28"/>
      <c r="H25" s="28"/>
      <c r="I25" s="28"/>
      <c r="J25" s="28"/>
      <c r="K25" s="28"/>
      <c r="L25" s="28"/>
      <c r="M25" s="28">
        <f>2335.9+92400+9200-300</f>
        <v>103635.9</v>
      </c>
      <c r="N25" s="28"/>
      <c r="O25" s="28"/>
    </row>
    <row r="26" spans="1:15" s="3" customFormat="1" ht="15" customHeight="1">
      <c r="A26" s="26" t="s">
        <v>54</v>
      </c>
      <c r="B26" s="90" t="s">
        <v>17</v>
      </c>
      <c r="C26" s="90"/>
      <c r="D26" s="8">
        <v>213</v>
      </c>
      <c r="E26" s="28">
        <f>SUM(F26:O26)</f>
        <v>13422400</v>
      </c>
      <c r="F26" s="28">
        <f>14403300-1100000</f>
        <v>13303300</v>
      </c>
      <c r="G26" s="28">
        <f>78700-78700+78700</f>
        <v>78700</v>
      </c>
      <c r="H26" s="28"/>
      <c r="I26" s="28"/>
      <c r="J26" s="28"/>
      <c r="K26" s="28"/>
      <c r="L26" s="28"/>
      <c r="M26" s="28">
        <f>27900-2300+14800</f>
        <v>40400</v>
      </c>
      <c r="N26" s="28"/>
      <c r="O26" s="28"/>
    </row>
    <row r="27" spans="1:15" s="3" customFormat="1" ht="15" customHeight="1">
      <c r="A27" s="26" t="s">
        <v>55</v>
      </c>
      <c r="B27" s="90" t="s">
        <v>18</v>
      </c>
      <c r="C27" s="90"/>
      <c r="D27" s="8">
        <v>220</v>
      </c>
      <c r="E27" s="28">
        <f>SUM(F27:O27)</f>
        <v>6408520.92</v>
      </c>
      <c r="F27" s="25">
        <f aca="true" t="shared" si="4" ref="F27:O27">SUM(F29:F34)</f>
        <v>6321320.92</v>
      </c>
      <c r="G27" s="25">
        <f>SUM(G29:G34)</f>
        <v>0</v>
      </c>
      <c r="H27" s="25">
        <f>SUM(H29:H34)</f>
        <v>73000</v>
      </c>
      <c r="I27" s="25">
        <f>SUM(I29:I34)</f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14200</v>
      </c>
      <c r="O27" s="25">
        <f t="shared" si="4"/>
        <v>0</v>
      </c>
    </row>
    <row r="28" spans="1:15" s="3" customFormat="1" ht="15">
      <c r="A28" s="26"/>
      <c r="B28" s="90" t="s">
        <v>14</v>
      </c>
      <c r="C28" s="90"/>
      <c r="D28" s="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3" customFormat="1" ht="15" customHeight="1">
      <c r="A29" s="26" t="s">
        <v>56</v>
      </c>
      <c r="B29" s="90" t="s">
        <v>19</v>
      </c>
      <c r="C29" s="90"/>
      <c r="D29" s="8">
        <v>221</v>
      </c>
      <c r="E29" s="28">
        <f aca="true" t="shared" si="5" ref="E29:E35">SUM(F29:O29)</f>
        <v>137319.4</v>
      </c>
      <c r="F29" s="28">
        <f>108900-23700+56500-4200-180.6</f>
        <v>137319.4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s="3" customFormat="1" ht="15" customHeight="1">
      <c r="A30" s="26" t="s">
        <v>57</v>
      </c>
      <c r="B30" s="90" t="s">
        <v>20</v>
      </c>
      <c r="C30" s="90"/>
      <c r="D30" s="8">
        <v>222</v>
      </c>
      <c r="E30" s="28">
        <f t="shared" si="5"/>
        <v>51400</v>
      </c>
      <c r="F30" s="28">
        <f>29500+21900</f>
        <v>51400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s="3" customFormat="1" ht="15" customHeight="1">
      <c r="A31" s="26" t="s">
        <v>58</v>
      </c>
      <c r="B31" s="90" t="s">
        <v>21</v>
      </c>
      <c r="C31" s="90"/>
      <c r="D31" s="8">
        <v>223</v>
      </c>
      <c r="E31" s="28">
        <f t="shared" si="5"/>
        <v>4566101.52</v>
      </c>
      <c r="F31" s="28">
        <f>146001.52+2121600-80100+385500+1993100</f>
        <v>4566101.52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s="3" customFormat="1" ht="15" customHeight="1">
      <c r="A32" s="26" t="s">
        <v>59</v>
      </c>
      <c r="B32" s="90" t="s">
        <v>22</v>
      </c>
      <c r="C32" s="90"/>
      <c r="D32" s="8">
        <v>224</v>
      </c>
      <c r="E32" s="28">
        <f t="shared" si="5"/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3" customFormat="1" ht="15" customHeight="1">
      <c r="A33" s="26" t="s">
        <v>60</v>
      </c>
      <c r="B33" s="90" t="s">
        <v>23</v>
      </c>
      <c r="C33" s="90"/>
      <c r="D33" s="8">
        <v>225</v>
      </c>
      <c r="E33" s="28">
        <f t="shared" si="5"/>
        <v>930100</v>
      </c>
      <c r="F33" s="28">
        <f>986400-56300</f>
        <v>930100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s="3" customFormat="1" ht="15" customHeight="1">
      <c r="A34" s="26" t="s">
        <v>61</v>
      </c>
      <c r="B34" s="90" t="s">
        <v>24</v>
      </c>
      <c r="C34" s="90"/>
      <c r="D34" s="8">
        <v>226</v>
      </c>
      <c r="E34" s="28">
        <f t="shared" si="5"/>
        <v>723600</v>
      </c>
      <c r="F34" s="28">
        <f>41300+531400+63700</f>
        <v>636400</v>
      </c>
      <c r="G34" s="28"/>
      <c r="H34" s="28">
        <f>61800+11200</f>
        <v>73000</v>
      </c>
      <c r="I34" s="28"/>
      <c r="J34" s="28"/>
      <c r="K34" s="28"/>
      <c r="L34" s="28"/>
      <c r="M34" s="28"/>
      <c r="N34" s="28">
        <f>14200</f>
        <v>14200</v>
      </c>
      <c r="O34" s="28"/>
    </row>
    <row r="35" spans="1:15" s="3" customFormat="1" ht="19.5" customHeight="1">
      <c r="A35" s="26" t="s">
        <v>62</v>
      </c>
      <c r="B35" s="90" t="s">
        <v>25</v>
      </c>
      <c r="C35" s="90"/>
      <c r="D35" s="8">
        <v>240</v>
      </c>
      <c r="E35" s="28">
        <f t="shared" si="5"/>
        <v>0</v>
      </c>
      <c r="F35" s="25">
        <f>F37</f>
        <v>0</v>
      </c>
      <c r="G35" s="25">
        <f>G37</f>
        <v>0</v>
      </c>
      <c r="H35" s="25">
        <f>H37</f>
        <v>0</v>
      </c>
      <c r="I35" s="25">
        <f>I37</f>
        <v>0</v>
      </c>
      <c r="J35" s="25">
        <f aca="true" t="shared" si="6" ref="J35:O35">J37</f>
        <v>0</v>
      </c>
      <c r="K35" s="25">
        <f t="shared" si="6"/>
        <v>0</v>
      </c>
      <c r="L35" s="25">
        <f t="shared" si="6"/>
        <v>0</v>
      </c>
      <c r="M35" s="25">
        <f t="shared" si="6"/>
        <v>0</v>
      </c>
      <c r="N35" s="25">
        <f t="shared" si="6"/>
        <v>0</v>
      </c>
      <c r="O35" s="25">
        <f t="shared" si="6"/>
        <v>0</v>
      </c>
    </row>
    <row r="36" spans="1:15" s="3" customFormat="1" ht="14.25" customHeight="1">
      <c r="A36" s="26"/>
      <c r="B36" s="90" t="s">
        <v>14</v>
      </c>
      <c r="C36" s="90"/>
      <c r="D36" s="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s="3" customFormat="1" ht="30" customHeight="1">
      <c r="A37" s="26" t="s">
        <v>63</v>
      </c>
      <c r="B37" s="90" t="s">
        <v>26</v>
      </c>
      <c r="C37" s="90"/>
      <c r="D37" s="8">
        <v>241</v>
      </c>
      <c r="E37" s="28">
        <f>SUM(F37:O37)</f>
        <v>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3" customFormat="1" ht="15" customHeight="1">
      <c r="A38" s="26" t="s">
        <v>64</v>
      </c>
      <c r="B38" s="90" t="s">
        <v>27</v>
      </c>
      <c r="C38" s="90"/>
      <c r="D38" s="8">
        <v>260</v>
      </c>
      <c r="E38" s="28">
        <f>SUM(F38:O38)</f>
        <v>3661510.27</v>
      </c>
      <c r="F38" s="25">
        <f>SUM(F40:F41)</f>
        <v>0</v>
      </c>
      <c r="G38" s="25">
        <f>SUM(G40:G41)</f>
        <v>0</v>
      </c>
      <c r="H38" s="25">
        <f>SUM(H40:H41)</f>
        <v>0</v>
      </c>
      <c r="I38" s="25">
        <f>SUM(I40:I41)</f>
        <v>0</v>
      </c>
      <c r="J38" s="25">
        <f aca="true" t="shared" si="7" ref="J38:O38">SUM(J40:J41)</f>
        <v>0</v>
      </c>
      <c r="K38" s="25">
        <f t="shared" si="7"/>
        <v>0</v>
      </c>
      <c r="L38" s="25">
        <f t="shared" si="7"/>
        <v>3301910.27</v>
      </c>
      <c r="M38" s="25">
        <f t="shared" si="7"/>
        <v>359600</v>
      </c>
      <c r="N38" s="25">
        <f t="shared" si="7"/>
        <v>0</v>
      </c>
      <c r="O38" s="25">
        <f t="shared" si="7"/>
        <v>0</v>
      </c>
    </row>
    <row r="39" spans="1:15" s="3" customFormat="1" ht="14.25" customHeight="1">
      <c r="A39" s="26"/>
      <c r="B39" s="90" t="s">
        <v>14</v>
      </c>
      <c r="C39" s="90"/>
      <c r="D39" s="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s="3" customFormat="1" ht="15" customHeight="1">
      <c r="A40" s="26" t="s">
        <v>65</v>
      </c>
      <c r="B40" s="90" t="s">
        <v>28</v>
      </c>
      <c r="C40" s="90"/>
      <c r="D40" s="8">
        <v>262</v>
      </c>
      <c r="E40" s="28">
        <f>SUM(F40:O40)</f>
        <v>3661510.27</v>
      </c>
      <c r="F40" s="28"/>
      <c r="G40" s="28"/>
      <c r="H40" s="28"/>
      <c r="I40" s="28"/>
      <c r="J40" s="28"/>
      <c r="K40" s="28"/>
      <c r="L40" s="28">
        <f>33910.27+3604400-336400</f>
        <v>3301910.27</v>
      </c>
      <c r="M40" s="28">
        <f>271200-6900+25100+70200</f>
        <v>359600</v>
      </c>
      <c r="N40" s="28"/>
      <c r="O40" s="28"/>
    </row>
    <row r="41" spans="1:15" s="3" customFormat="1" ht="33" customHeight="1">
      <c r="A41" s="26" t="s">
        <v>66</v>
      </c>
      <c r="B41" s="90" t="s">
        <v>29</v>
      </c>
      <c r="C41" s="90"/>
      <c r="D41" s="8">
        <v>263</v>
      </c>
      <c r="E41" s="28">
        <f>SUM(F41:O41)</f>
        <v>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3" customFormat="1" ht="15" customHeight="1">
      <c r="A42" s="26" t="s">
        <v>67</v>
      </c>
      <c r="B42" s="90" t="s">
        <v>30</v>
      </c>
      <c r="C42" s="90"/>
      <c r="D42" s="8">
        <v>290</v>
      </c>
      <c r="E42" s="28">
        <f>SUM(F42:O42)</f>
        <v>11200</v>
      </c>
      <c r="F42" s="25">
        <f>18800-17600+12600-2600</f>
        <v>11200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" customFormat="1" ht="15" customHeight="1">
      <c r="A43" s="26" t="s">
        <v>68</v>
      </c>
      <c r="B43" s="90" t="s">
        <v>31</v>
      </c>
      <c r="C43" s="90"/>
      <c r="D43" s="8">
        <v>300</v>
      </c>
      <c r="E43" s="28">
        <f>SUM(F43:O43)</f>
        <v>3935632.97</v>
      </c>
      <c r="F43" s="25">
        <f>SUM(F45:F48)</f>
        <v>3636632.97</v>
      </c>
      <c r="G43" s="25">
        <f>SUM(G45:G48)</f>
        <v>0</v>
      </c>
      <c r="H43" s="25">
        <f>SUM(H45:H48)</f>
        <v>0</v>
      </c>
      <c r="I43" s="25">
        <f>SUM(I45:I48)</f>
        <v>0</v>
      </c>
      <c r="J43" s="25">
        <f aca="true" t="shared" si="8" ref="J43:O43">SUM(J45:J48)</f>
        <v>291100</v>
      </c>
      <c r="K43" s="25">
        <f t="shared" si="8"/>
        <v>7900</v>
      </c>
      <c r="L43" s="25">
        <f t="shared" si="8"/>
        <v>0</v>
      </c>
      <c r="M43" s="25">
        <f t="shared" si="8"/>
        <v>0</v>
      </c>
      <c r="N43" s="25">
        <f t="shared" si="8"/>
        <v>0</v>
      </c>
      <c r="O43" s="25">
        <f t="shared" si="8"/>
        <v>0</v>
      </c>
    </row>
    <row r="44" spans="1:15" s="3" customFormat="1" ht="14.25" customHeight="1">
      <c r="A44" s="26"/>
      <c r="B44" s="90" t="s">
        <v>14</v>
      </c>
      <c r="C44" s="90"/>
      <c r="D44" s="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s="3" customFormat="1" ht="15" customHeight="1">
      <c r="A45" s="26" t="s">
        <v>69</v>
      </c>
      <c r="B45" s="90" t="s">
        <v>32</v>
      </c>
      <c r="C45" s="90"/>
      <c r="D45" s="8">
        <v>310</v>
      </c>
      <c r="E45" s="28">
        <f>SUM(F45:O45)</f>
        <v>1242100</v>
      </c>
      <c r="F45" s="28">
        <f>854000+89100</f>
        <v>943100</v>
      </c>
      <c r="G45" s="28"/>
      <c r="H45" s="28"/>
      <c r="I45" s="28"/>
      <c r="J45" s="28">
        <f>117000+174100</f>
        <v>291100</v>
      </c>
      <c r="K45" s="28">
        <f>7900</f>
        <v>7900</v>
      </c>
      <c r="L45" s="28"/>
      <c r="M45" s="28"/>
      <c r="N45" s="28"/>
      <c r="O45" s="28"/>
    </row>
    <row r="46" spans="1:15" s="3" customFormat="1" ht="19.5" customHeight="1">
      <c r="A46" s="26" t="s">
        <v>70</v>
      </c>
      <c r="B46" s="90" t="s">
        <v>33</v>
      </c>
      <c r="C46" s="90"/>
      <c r="D46" s="8">
        <v>320</v>
      </c>
      <c r="E46" s="28">
        <f>SUM(F46:O46)</f>
        <v>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3" customFormat="1" ht="20.25" customHeight="1">
      <c r="A47" s="26" t="s">
        <v>71</v>
      </c>
      <c r="B47" s="90" t="s">
        <v>34</v>
      </c>
      <c r="C47" s="90"/>
      <c r="D47" s="8">
        <v>330</v>
      </c>
      <c r="E47" s="28">
        <f>SUM(F47:O47)</f>
        <v>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3" customFormat="1" ht="15" customHeight="1">
      <c r="A48" s="26" t="s">
        <v>72</v>
      </c>
      <c r="B48" s="90" t="s">
        <v>35</v>
      </c>
      <c r="C48" s="90"/>
      <c r="D48" s="8">
        <v>340</v>
      </c>
      <c r="E48" s="28">
        <f>SUM(F48:O48)</f>
        <v>2693532.97</v>
      </c>
      <c r="F48" s="28">
        <f>94432.97-13900+2702100-89100</f>
        <v>2693532.97</v>
      </c>
      <c r="G48" s="28"/>
      <c r="H48" s="28"/>
      <c r="I48" s="28"/>
      <c r="J48" s="28"/>
      <c r="K48" s="28"/>
      <c r="L48" s="28"/>
      <c r="M48" s="28"/>
      <c r="N48" s="28"/>
      <c r="O48" s="28"/>
    </row>
    <row r="49" spans="1:15" s="3" customFormat="1" ht="15" customHeight="1">
      <c r="A49" s="26" t="s">
        <v>73</v>
      </c>
      <c r="B49" s="90" t="s">
        <v>36</v>
      </c>
      <c r="C49" s="90"/>
      <c r="D49" s="8">
        <v>500</v>
      </c>
      <c r="E49" s="28">
        <f>SUM(F49:O49)</f>
        <v>0</v>
      </c>
      <c r="F49" s="25">
        <f>SUM(F51:F52)</f>
        <v>0</v>
      </c>
      <c r="G49" s="25">
        <f>SUM(G51:G52)</f>
        <v>0</v>
      </c>
      <c r="H49" s="25">
        <f>SUM(H51:H52)</f>
        <v>0</v>
      </c>
      <c r="I49" s="25">
        <f>SUM(I51:I52)</f>
        <v>0</v>
      </c>
      <c r="J49" s="25">
        <f aca="true" t="shared" si="9" ref="J49:O49">SUM(J51:J52)</f>
        <v>0</v>
      </c>
      <c r="K49" s="25">
        <f t="shared" si="9"/>
        <v>0</v>
      </c>
      <c r="L49" s="25">
        <f t="shared" si="9"/>
        <v>0</v>
      </c>
      <c r="M49" s="25">
        <f t="shared" si="9"/>
        <v>0</v>
      </c>
      <c r="N49" s="25">
        <f t="shared" si="9"/>
        <v>0</v>
      </c>
      <c r="O49" s="25">
        <f t="shared" si="9"/>
        <v>0</v>
      </c>
    </row>
    <row r="50" spans="1:15" s="3" customFormat="1" ht="14.25" customHeight="1">
      <c r="A50" s="26"/>
      <c r="B50" s="90" t="s">
        <v>14</v>
      </c>
      <c r="C50" s="90"/>
      <c r="D50" s="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s="3" customFormat="1" ht="30" customHeight="1">
      <c r="A51" s="26" t="s">
        <v>74</v>
      </c>
      <c r="B51" s="90" t="s">
        <v>37</v>
      </c>
      <c r="C51" s="90"/>
      <c r="D51" s="8">
        <v>520</v>
      </c>
      <c r="E51" s="28">
        <f>SUM(F51:O51)</f>
        <v>0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s="3" customFormat="1" ht="21.75" customHeight="1">
      <c r="A52" s="26" t="s">
        <v>75</v>
      </c>
      <c r="B52" s="90" t="s">
        <v>38</v>
      </c>
      <c r="C52" s="90"/>
      <c r="D52" s="8">
        <v>530</v>
      </c>
      <c r="E52" s="28">
        <f>SUM(F52:O52)</f>
        <v>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3" customFormat="1" ht="15" customHeight="1">
      <c r="A53" s="26"/>
      <c r="B53" s="90" t="s">
        <v>39</v>
      </c>
      <c r="C53" s="90"/>
      <c r="D53" s="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3" customFormat="1" ht="15" customHeight="1">
      <c r="A54" s="26" t="s">
        <v>76</v>
      </c>
      <c r="B54" s="90" t="s">
        <v>40</v>
      </c>
      <c r="C54" s="90"/>
      <c r="D54" s="8" t="s">
        <v>3</v>
      </c>
      <c r="E54" s="28">
        <f>SUM(F54:O54)</f>
        <v>0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s="2" customFormat="1" ht="30.75" customHeight="1">
      <c r="B55" s="104" t="s">
        <v>41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2:15" ht="14.25" customHeight="1">
      <c r="B56" s="7"/>
      <c r="C56" s="7"/>
      <c r="D56" s="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4" customFormat="1" ht="19.5" customHeight="1">
      <c r="A57" s="87"/>
      <c r="B57" s="95" t="s">
        <v>0</v>
      </c>
      <c r="C57" s="95"/>
      <c r="D57" s="98" t="s">
        <v>51</v>
      </c>
      <c r="E57" s="100" t="s">
        <v>1</v>
      </c>
      <c r="F57" s="102" t="s">
        <v>42</v>
      </c>
      <c r="G57" s="103"/>
      <c r="H57" s="103"/>
      <c r="I57" s="103"/>
      <c r="J57" s="103"/>
      <c r="K57" s="103"/>
      <c r="L57" s="103"/>
      <c r="M57" s="103"/>
      <c r="N57" s="103"/>
      <c r="O57" s="37">
        <v>2014</v>
      </c>
    </row>
    <row r="58" spans="1:15" s="4" customFormat="1" ht="73.5" customHeight="1">
      <c r="A58" s="88"/>
      <c r="B58" s="95"/>
      <c r="C58" s="95"/>
      <c r="D58" s="99"/>
      <c r="E58" s="101"/>
      <c r="F58" s="14" t="s">
        <v>45</v>
      </c>
      <c r="G58" s="14" t="s">
        <v>45</v>
      </c>
      <c r="H58" s="14" t="s">
        <v>46</v>
      </c>
      <c r="I58" s="14" t="s">
        <v>46</v>
      </c>
      <c r="J58" s="14" t="s">
        <v>46</v>
      </c>
      <c r="K58" s="14" t="s">
        <v>47</v>
      </c>
      <c r="L58" s="14" t="s">
        <v>48</v>
      </c>
      <c r="M58" s="45" t="s">
        <v>49</v>
      </c>
      <c r="N58" s="44">
        <v>4320030</v>
      </c>
      <c r="O58" s="44">
        <v>1500</v>
      </c>
    </row>
    <row r="59" spans="1:15" ht="16.5" customHeight="1">
      <c r="A59" s="22"/>
      <c r="B59" s="90" t="s">
        <v>2</v>
      </c>
      <c r="C59" s="90"/>
      <c r="D59" s="8" t="s">
        <v>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5" customFormat="1" ht="15" customHeight="1">
      <c r="A60" s="23">
        <v>1</v>
      </c>
      <c r="B60" s="92" t="s">
        <v>4</v>
      </c>
      <c r="C60" s="92"/>
      <c r="D60" s="11" t="s">
        <v>3</v>
      </c>
      <c r="E60" s="29">
        <f aca="true" t="shared" si="10" ref="E60:N60">E62+E63+E64+E65+E69+E70+E71+E72</f>
        <v>80872100</v>
      </c>
      <c r="F60" s="40">
        <f t="shared" si="10"/>
        <v>0</v>
      </c>
      <c r="G60" s="40">
        <f>G62+G63+G64+G65+G69+G70+G71+G72</f>
        <v>0</v>
      </c>
      <c r="H60" s="40">
        <f>H62+H63+H64+H65+H69+H70+H71+H72</f>
        <v>0</v>
      </c>
      <c r="I60" s="40">
        <f>I62+I63+I64+I65+I69+I70+I71+I72</f>
        <v>0</v>
      </c>
      <c r="J60" s="40">
        <f t="shared" si="10"/>
        <v>0</v>
      </c>
      <c r="K60" s="40">
        <f t="shared" si="10"/>
        <v>0</v>
      </c>
      <c r="L60" s="40">
        <f t="shared" si="10"/>
        <v>0</v>
      </c>
      <c r="M60" s="40">
        <f t="shared" si="10"/>
        <v>0</v>
      </c>
      <c r="N60" s="40">
        <f t="shared" si="10"/>
        <v>0</v>
      </c>
      <c r="O60" s="40">
        <f>O62+O63+O64+O65+O69+O70+O71+O72</f>
        <v>0</v>
      </c>
    </row>
    <row r="61" spans="1:15" s="3" customFormat="1" ht="15" customHeight="1">
      <c r="A61" s="24"/>
      <c r="B61" s="90" t="s">
        <v>5</v>
      </c>
      <c r="C61" s="90"/>
      <c r="D61" s="8" t="s">
        <v>3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3" customFormat="1" ht="18" customHeight="1">
      <c r="A62" s="24">
        <v>1.1</v>
      </c>
      <c r="B62" s="90" t="s">
        <v>6</v>
      </c>
      <c r="C62" s="90"/>
      <c r="D62" s="8" t="s">
        <v>3</v>
      </c>
      <c r="E62" s="28">
        <v>75538100</v>
      </c>
      <c r="F62" s="28">
        <f>F74</f>
        <v>0</v>
      </c>
      <c r="G62" s="28">
        <f>G74</f>
        <v>0</v>
      </c>
      <c r="H62" s="28"/>
      <c r="I62" s="28"/>
      <c r="J62" s="28"/>
      <c r="K62" s="28"/>
      <c r="L62" s="28"/>
      <c r="M62" s="28"/>
      <c r="N62" s="28"/>
      <c r="O62" s="28"/>
    </row>
    <row r="63" spans="1:15" s="3" customFormat="1" ht="17.25" customHeight="1">
      <c r="A63" s="24">
        <v>1.2</v>
      </c>
      <c r="B63" s="90" t="s">
        <v>50</v>
      </c>
      <c r="C63" s="90"/>
      <c r="D63" s="8" t="s">
        <v>3</v>
      </c>
      <c r="E63" s="28">
        <v>5334000</v>
      </c>
      <c r="F63" s="28"/>
      <c r="G63" s="28"/>
      <c r="H63" s="28">
        <f aca="true" t="shared" si="11" ref="H63:N63">H74</f>
        <v>0</v>
      </c>
      <c r="I63" s="28">
        <f t="shared" si="11"/>
        <v>0</v>
      </c>
      <c r="J63" s="28">
        <f t="shared" si="11"/>
        <v>0</v>
      </c>
      <c r="K63" s="28">
        <f t="shared" si="11"/>
        <v>0</v>
      </c>
      <c r="L63" s="28">
        <f t="shared" si="11"/>
        <v>0</v>
      </c>
      <c r="M63" s="28">
        <f t="shared" si="11"/>
        <v>0</v>
      </c>
      <c r="N63" s="28">
        <f t="shared" si="11"/>
        <v>0</v>
      </c>
      <c r="O63" s="28"/>
    </row>
    <row r="64" spans="1:15" s="3" customFormat="1" ht="15" customHeight="1">
      <c r="A64" s="24">
        <v>1.3</v>
      </c>
      <c r="B64" s="90" t="s">
        <v>7</v>
      </c>
      <c r="C64" s="90"/>
      <c r="D64" s="8" t="s">
        <v>3</v>
      </c>
      <c r="E64" s="28">
        <f>SUM(F64:O64)</f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s="3" customFormat="1" ht="60" customHeight="1">
      <c r="A65" s="30">
        <v>1.4</v>
      </c>
      <c r="B65" s="89" t="s">
        <v>8</v>
      </c>
      <c r="C65" s="89"/>
      <c r="D65" s="31" t="s">
        <v>3</v>
      </c>
      <c r="E65" s="28">
        <f>SUM(E67:E68)</f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>
        <f>SUM(O67:O68)</f>
        <v>0</v>
      </c>
    </row>
    <row r="66" spans="1:15" s="3" customFormat="1" ht="15" customHeight="1">
      <c r="A66" s="30"/>
      <c r="B66" s="89" t="s">
        <v>5</v>
      </c>
      <c r="C66" s="89"/>
      <c r="D66" s="31" t="s">
        <v>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3" customFormat="1" ht="15">
      <c r="A67" s="32" t="s">
        <v>77</v>
      </c>
      <c r="B67" s="93" t="s">
        <v>96</v>
      </c>
      <c r="C67" s="94"/>
      <c r="D67" s="31" t="s">
        <v>3</v>
      </c>
      <c r="E67" s="28">
        <v>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3" customFormat="1" ht="15">
      <c r="A68" s="32" t="s">
        <v>78</v>
      </c>
      <c r="B68" s="89" t="s">
        <v>90</v>
      </c>
      <c r="C68" s="89"/>
      <c r="D68" s="31" t="s">
        <v>3</v>
      </c>
      <c r="E68" s="28">
        <f aca="true" t="shared" si="12" ref="E68:E73">SUM(F68:O68)</f>
        <v>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3" customFormat="1" ht="19.5" customHeight="1">
      <c r="A69" s="32" t="s">
        <v>79</v>
      </c>
      <c r="B69" s="89" t="s">
        <v>80</v>
      </c>
      <c r="C69" s="89"/>
      <c r="D69" s="31" t="s">
        <v>3</v>
      </c>
      <c r="E69" s="28">
        <f t="shared" si="12"/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>
        <v>0</v>
      </c>
    </row>
    <row r="70" spans="1:15" s="3" customFormat="1" ht="15" customHeight="1">
      <c r="A70" s="32" t="s">
        <v>81</v>
      </c>
      <c r="B70" s="89" t="s">
        <v>82</v>
      </c>
      <c r="C70" s="89"/>
      <c r="D70" s="31" t="s">
        <v>3</v>
      </c>
      <c r="E70" s="28">
        <f t="shared" si="12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s="3" customFormat="1" ht="15.75" customHeight="1">
      <c r="A71" s="32" t="s">
        <v>83</v>
      </c>
      <c r="B71" s="89" t="s">
        <v>84</v>
      </c>
      <c r="C71" s="89"/>
      <c r="D71" s="31" t="s">
        <v>3</v>
      </c>
      <c r="E71" s="28">
        <f t="shared" si="12"/>
        <v>0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s="3" customFormat="1" ht="15.75" customHeight="1">
      <c r="A72" s="32" t="s">
        <v>85</v>
      </c>
      <c r="B72" s="89" t="s">
        <v>9</v>
      </c>
      <c r="C72" s="89"/>
      <c r="D72" s="31" t="s">
        <v>3</v>
      </c>
      <c r="E72" s="28">
        <f t="shared" si="12"/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3" customFormat="1" ht="18.75" customHeight="1">
      <c r="A73" s="32"/>
      <c r="B73" s="89" t="s">
        <v>86</v>
      </c>
      <c r="C73" s="89"/>
      <c r="D73" s="31" t="s">
        <v>3</v>
      </c>
      <c r="E73" s="28">
        <f t="shared" si="12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s="5" customFormat="1" ht="15" customHeight="1">
      <c r="A74" s="27" t="s">
        <v>87</v>
      </c>
      <c r="B74" s="92" t="s">
        <v>11</v>
      </c>
      <c r="C74" s="92"/>
      <c r="D74" s="11">
        <v>900</v>
      </c>
      <c r="E74" s="29">
        <f>E76+E81+E89+E92+E96+E97+E103</f>
        <v>80872100</v>
      </c>
      <c r="F74" s="40">
        <f>F76+F81+F89+F92+F96+F97+F103</f>
        <v>0</v>
      </c>
      <c r="G74" s="40">
        <f>G76+G81+G89+G92+G96+G97+G103</f>
        <v>0</v>
      </c>
      <c r="H74" s="40">
        <f>H76+H81+H89+H92+H96+H97+H103</f>
        <v>0</v>
      </c>
      <c r="I74" s="40">
        <f>I76+I81+I89+I92+I96+I97+I103</f>
        <v>0</v>
      </c>
      <c r="J74" s="40">
        <f aca="true" t="shared" si="13" ref="J74:O74">J76+J81+J89+J92+J96+J97+J103</f>
        <v>0</v>
      </c>
      <c r="K74" s="40">
        <f t="shared" si="13"/>
        <v>0</v>
      </c>
      <c r="L74" s="40">
        <f t="shared" si="13"/>
        <v>0</v>
      </c>
      <c r="M74" s="40">
        <f t="shared" si="13"/>
        <v>0</v>
      </c>
      <c r="N74" s="40">
        <f t="shared" si="13"/>
        <v>0</v>
      </c>
      <c r="O74" s="40">
        <f t="shared" si="13"/>
        <v>0</v>
      </c>
    </row>
    <row r="75" spans="1:15" s="3" customFormat="1" ht="15" customHeight="1">
      <c r="A75" s="26"/>
      <c r="B75" s="90" t="s">
        <v>5</v>
      </c>
      <c r="C75" s="90"/>
      <c r="D75" s="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s="3" customFormat="1" ht="20.25" customHeight="1">
      <c r="A76" s="26" t="s">
        <v>88</v>
      </c>
      <c r="B76" s="90" t="s">
        <v>12</v>
      </c>
      <c r="C76" s="90"/>
      <c r="D76" s="8" t="s">
        <v>13</v>
      </c>
      <c r="E76" s="28">
        <f>E78+E79+E80</f>
        <v>66216900</v>
      </c>
      <c r="F76" s="25">
        <f>F78+F79+F80</f>
        <v>0</v>
      </c>
      <c r="G76" s="25">
        <f>G78+G79+G80</f>
        <v>0</v>
      </c>
      <c r="H76" s="25">
        <f>H78+H79+H80</f>
        <v>0</v>
      </c>
      <c r="I76" s="25">
        <f>I78+I79+I80</f>
        <v>0</v>
      </c>
      <c r="J76" s="25">
        <f aca="true" t="shared" si="14" ref="J76:O76">J78+J79+J80</f>
        <v>0</v>
      </c>
      <c r="K76" s="25">
        <f t="shared" si="14"/>
        <v>0</v>
      </c>
      <c r="L76" s="25">
        <f t="shared" si="14"/>
        <v>0</v>
      </c>
      <c r="M76" s="25">
        <f t="shared" si="14"/>
        <v>0</v>
      </c>
      <c r="N76" s="25">
        <f t="shared" si="14"/>
        <v>0</v>
      </c>
      <c r="O76" s="25">
        <f t="shared" si="14"/>
        <v>0</v>
      </c>
    </row>
    <row r="77" spans="1:15" s="3" customFormat="1" ht="15">
      <c r="A77" s="26"/>
      <c r="B77" s="90" t="s">
        <v>14</v>
      </c>
      <c r="C77" s="90"/>
      <c r="D77" s="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3" customFormat="1" ht="15" customHeight="1">
      <c r="A78" s="26" t="s">
        <v>52</v>
      </c>
      <c r="B78" s="90" t="s">
        <v>15</v>
      </c>
      <c r="C78" s="90"/>
      <c r="D78" s="8">
        <v>211</v>
      </c>
      <c r="E78" s="28">
        <v>50841700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s="3" customFormat="1" ht="15" customHeight="1">
      <c r="A79" s="26" t="s">
        <v>53</v>
      </c>
      <c r="B79" s="90" t="s">
        <v>16</v>
      </c>
      <c r="C79" s="90"/>
      <c r="D79" s="8">
        <v>212</v>
      </c>
      <c r="E79" s="28">
        <v>94800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s="3" customFormat="1" ht="15" customHeight="1">
      <c r="A80" s="26" t="s">
        <v>54</v>
      </c>
      <c r="B80" s="90" t="s">
        <v>17</v>
      </c>
      <c r="C80" s="90"/>
      <c r="D80" s="8">
        <v>213</v>
      </c>
      <c r="E80" s="28">
        <v>15280400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s="3" customFormat="1" ht="15" customHeight="1">
      <c r="A81" s="26" t="s">
        <v>55</v>
      </c>
      <c r="B81" s="90" t="s">
        <v>18</v>
      </c>
      <c r="C81" s="90"/>
      <c r="D81" s="8">
        <v>220</v>
      </c>
      <c r="E81" s="28">
        <f>E83+E84+E85+E86+E87+E88</f>
        <v>8865300</v>
      </c>
      <c r="F81" s="25">
        <f>F83+F84+F85+F86+F87+F88</f>
        <v>0</v>
      </c>
      <c r="G81" s="25">
        <f>G83+G84+G85+G86+G87+G88</f>
        <v>0</v>
      </c>
      <c r="H81" s="25">
        <f>H83+H84+H85+H86+H87+H88</f>
        <v>0</v>
      </c>
      <c r="I81" s="25">
        <f>I83+I84+I85+I86+I87+I88</f>
        <v>0</v>
      </c>
      <c r="J81" s="25">
        <f aca="true" t="shared" si="15" ref="J81:O81">J83+J84+J85+J86+J87+J88</f>
        <v>0</v>
      </c>
      <c r="K81" s="25">
        <f t="shared" si="15"/>
        <v>0</v>
      </c>
      <c r="L81" s="25">
        <f t="shared" si="15"/>
        <v>0</v>
      </c>
      <c r="M81" s="25">
        <f t="shared" si="15"/>
        <v>0</v>
      </c>
      <c r="N81" s="25">
        <f t="shared" si="15"/>
        <v>0</v>
      </c>
      <c r="O81" s="25">
        <f t="shared" si="15"/>
        <v>0</v>
      </c>
    </row>
    <row r="82" spans="1:15" s="3" customFormat="1" ht="15">
      <c r="A82" s="26"/>
      <c r="B82" s="90" t="s">
        <v>14</v>
      </c>
      <c r="C82" s="90"/>
      <c r="D82" s="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3" customFormat="1" ht="15" customHeight="1">
      <c r="A83" s="26" t="s">
        <v>56</v>
      </c>
      <c r="B83" s="90" t="s">
        <v>19</v>
      </c>
      <c r="C83" s="90"/>
      <c r="D83" s="8">
        <v>221</v>
      </c>
      <c r="E83" s="28">
        <v>60000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s="3" customFormat="1" ht="15" customHeight="1">
      <c r="A84" s="26" t="s">
        <v>89</v>
      </c>
      <c r="B84" s="90" t="s">
        <v>20</v>
      </c>
      <c r="C84" s="90"/>
      <c r="D84" s="8">
        <v>222</v>
      </c>
      <c r="E84" s="28">
        <v>23300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s="3" customFormat="1" ht="15" customHeight="1">
      <c r="A85" s="26" t="s">
        <v>58</v>
      </c>
      <c r="B85" s="90" t="s">
        <v>21</v>
      </c>
      <c r="C85" s="90"/>
      <c r="D85" s="8">
        <v>223</v>
      </c>
      <c r="E85" s="28">
        <v>2325400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s="3" customFormat="1" ht="15" customHeight="1">
      <c r="A86" s="26" t="s">
        <v>59</v>
      </c>
      <c r="B86" s="90" t="s">
        <v>22</v>
      </c>
      <c r="C86" s="90"/>
      <c r="D86" s="8">
        <v>224</v>
      </c>
      <c r="E86" s="28"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s="3" customFormat="1" ht="15" customHeight="1">
      <c r="A87" s="26" t="s">
        <v>60</v>
      </c>
      <c r="B87" s="90" t="s">
        <v>23</v>
      </c>
      <c r="C87" s="90"/>
      <c r="D87" s="8">
        <v>225</v>
      </c>
      <c r="E87" s="28">
        <v>1063200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3" customFormat="1" ht="15" customHeight="1">
      <c r="A88" s="26" t="s">
        <v>61</v>
      </c>
      <c r="B88" s="90" t="s">
        <v>24</v>
      </c>
      <c r="C88" s="90"/>
      <c r="D88" s="8">
        <v>226</v>
      </c>
      <c r="E88" s="28">
        <v>5393400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s="3" customFormat="1" ht="19.5" customHeight="1">
      <c r="A89" s="26" t="s">
        <v>62</v>
      </c>
      <c r="B89" s="90" t="s">
        <v>25</v>
      </c>
      <c r="C89" s="90"/>
      <c r="D89" s="8">
        <v>240</v>
      </c>
      <c r="E89" s="28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s="3" customFormat="1" ht="14.25" customHeight="1">
      <c r="A90" s="26"/>
      <c r="B90" s="90" t="s">
        <v>14</v>
      </c>
      <c r="C90" s="90"/>
      <c r="D90" s="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s="3" customFormat="1" ht="30" customHeight="1">
      <c r="A91" s="26" t="s">
        <v>63</v>
      </c>
      <c r="B91" s="90" t="s">
        <v>26</v>
      </c>
      <c r="C91" s="90"/>
      <c r="D91" s="8">
        <v>241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s="3" customFormat="1" ht="15" customHeight="1">
      <c r="A92" s="26" t="s">
        <v>64</v>
      </c>
      <c r="B92" s="90" t="s">
        <v>27</v>
      </c>
      <c r="C92" s="90"/>
      <c r="D92" s="8">
        <v>260</v>
      </c>
      <c r="E92" s="28">
        <f>E94+E95</f>
        <v>5108400</v>
      </c>
      <c r="F92" s="25">
        <f>F94+F95</f>
        <v>0</v>
      </c>
      <c r="G92" s="25">
        <f>G94+G95</f>
        <v>0</v>
      </c>
      <c r="H92" s="25">
        <f>H94+H95</f>
        <v>0</v>
      </c>
      <c r="I92" s="25">
        <f>I94+I95</f>
        <v>0</v>
      </c>
      <c r="J92" s="25">
        <f aca="true" t="shared" si="16" ref="J92:O92">J94+J95</f>
        <v>0</v>
      </c>
      <c r="K92" s="25">
        <f t="shared" si="16"/>
        <v>0</v>
      </c>
      <c r="L92" s="25">
        <f t="shared" si="16"/>
        <v>0</v>
      </c>
      <c r="M92" s="25">
        <f t="shared" si="16"/>
        <v>0</v>
      </c>
      <c r="N92" s="25">
        <f t="shared" si="16"/>
        <v>0</v>
      </c>
      <c r="O92" s="25">
        <f t="shared" si="16"/>
        <v>0</v>
      </c>
    </row>
    <row r="93" spans="1:15" s="3" customFormat="1" ht="14.25" customHeight="1">
      <c r="A93" s="26"/>
      <c r="B93" s="90" t="s">
        <v>14</v>
      </c>
      <c r="C93" s="90"/>
      <c r="D93" s="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s="3" customFormat="1" ht="15" customHeight="1">
      <c r="A94" s="26" t="s">
        <v>65</v>
      </c>
      <c r="B94" s="90" t="s">
        <v>28</v>
      </c>
      <c r="C94" s="90"/>
      <c r="D94" s="8">
        <v>262</v>
      </c>
      <c r="E94" s="28">
        <v>5108400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s="3" customFormat="1" ht="30" customHeight="1">
      <c r="A95" s="26" t="s">
        <v>66</v>
      </c>
      <c r="B95" s="90" t="s">
        <v>29</v>
      </c>
      <c r="C95" s="90"/>
      <c r="D95" s="8">
        <v>263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s="3" customFormat="1" ht="15" customHeight="1">
      <c r="A96" s="26" t="s">
        <v>67</v>
      </c>
      <c r="B96" s="90" t="s">
        <v>30</v>
      </c>
      <c r="C96" s="90"/>
      <c r="D96" s="8">
        <v>290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s="3" customFormat="1" ht="15" customHeight="1">
      <c r="A97" s="26" t="s">
        <v>68</v>
      </c>
      <c r="B97" s="90" t="s">
        <v>31</v>
      </c>
      <c r="C97" s="90"/>
      <c r="D97" s="8">
        <v>300</v>
      </c>
      <c r="E97" s="28">
        <f>E99+E100+E101+E102</f>
        <v>681500</v>
      </c>
      <c r="F97" s="25">
        <f>F99+F100+F101+F102</f>
        <v>0</v>
      </c>
      <c r="G97" s="25">
        <f>G99+G100+G101+G102</f>
        <v>0</v>
      </c>
      <c r="H97" s="25">
        <f>H99+H100+H101+H102</f>
        <v>0</v>
      </c>
      <c r="I97" s="25">
        <f>I99+I100+I101+I102</f>
        <v>0</v>
      </c>
      <c r="J97" s="25">
        <f aca="true" t="shared" si="17" ref="J97:O97">J99+J100+J101+J102</f>
        <v>0</v>
      </c>
      <c r="K97" s="25">
        <f t="shared" si="17"/>
        <v>0</v>
      </c>
      <c r="L97" s="25">
        <f t="shared" si="17"/>
        <v>0</v>
      </c>
      <c r="M97" s="25">
        <f t="shared" si="17"/>
        <v>0</v>
      </c>
      <c r="N97" s="25">
        <f t="shared" si="17"/>
        <v>0</v>
      </c>
      <c r="O97" s="25">
        <f t="shared" si="17"/>
        <v>0</v>
      </c>
    </row>
    <row r="98" spans="1:15" s="3" customFormat="1" ht="14.25" customHeight="1">
      <c r="A98" s="26"/>
      <c r="B98" s="90" t="s">
        <v>14</v>
      </c>
      <c r="C98" s="90"/>
      <c r="D98" s="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s="3" customFormat="1" ht="15" customHeight="1">
      <c r="A99" s="26" t="s">
        <v>69</v>
      </c>
      <c r="B99" s="90" t="s">
        <v>32</v>
      </c>
      <c r="C99" s="90"/>
      <c r="D99" s="8">
        <v>310</v>
      </c>
      <c r="E99" s="28">
        <v>105300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s="3" customFormat="1" ht="18" customHeight="1">
      <c r="A100" s="26" t="s">
        <v>70</v>
      </c>
      <c r="B100" s="90" t="s">
        <v>33</v>
      </c>
      <c r="C100" s="90"/>
      <c r="D100" s="8">
        <v>320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s="3" customFormat="1" ht="18" customHeight="1">
      <c r="A101" s="26" t="s">
        <v>71</v>
      </c>
      <c r="B101" s="90" t="s">
        <v>34</v>
      </c>
      <c r="C101" s="90"/>
      <c r="D101" s="8">
        <v>330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s="3" customFormat="1" ht="15" customHeight="1">
      <c r="A102" s="26" t="s">
        <v>72</v>
      </c>
      <c r="B102" s="90" t="s">
        <v>35</v>
      </c>
      <c r="C102" s="90"/>
      <c r="D102" s="8">
        <v>340</v>
      </c>
      <c r="E102" s="28">
        <v>576200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3" customFormat="1" ht="15" customHeight="1">
      <c r="A103" s="26" t="s">
        <v>73</v>
      </c>
      <c r="B103" s="90" t="s">
        <v>36</v>
      </c>
      <c r="C103" s="90"/>
      <c r="D103" s="8">
        <v>500</v>
      </c>
      <c r="E103" s="28">
        <f>E105+E106</f>
        <v>0</v>
      </c>
      <c r="F103" s="28">
        <f>F105+F106</f>
        <v>0</v>
      </c>
      <c r="G103" s="28">
        <f>G105+G106</f>
        <v>0</v>
      </c>
      <c r="H103" s="28">
        <f>H105+H106</f>
        <v>0</v>
      </c>
      <c r="I103" s="28">
        <f>I105+I106</f>
        <v>0</v>
      </c>
      <c r="J103" s="28">
        <f aca="true" t="shared" si="18" ref="J103:O103">J105+J106</f>
        <v>0</v>
      </c>
      <c r="K103" s="28">
        <f t="shared" si="18"/>
        <v>0</v>
      </c>
      <c r="L103" s="28">
        <f t="shared" si="18"/>
        <v>0</v>
      </c>
      <c r="M103" s="28">
        <f t="shared" si="18"/>
        <v>0</v>
      </c>
      <c r="N103" s="28">
        <f t="shared" si="18"/>
        <v>0</v>
      </c>
      <c r="O103" s="28">
        <f t="shared" si="18"/>
        <v>0</v>
      </c>
    </row>
    <row r="104" spans="1:15" s="3" customFormat="1" ht="14.25" customHeight="1">
      <c r="A104" s="26"/>
      <c r="B104" s="90" t="s">
        <v>14</v>
      </c>
      <c r="C104" s="90"/>
      <c r="D104" s="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s="3" customFormat="1" ht="30" customHeight="1">
      <c r="A105" s="26" t="s">
        <v>74</v>
      </c>
      <c r="B105" s="90" t="s">
        <v>37</v>
      </c>
      <c r="C105" s="90"/>
      <c r="D105" s="8">
        <v>520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s="3" customFormat="1" ht="19.5" customHeight="1">
      <c r="A106" s="26" t="s">
        <v>75</v>
      </c>
      <c r="B106" s="90" t="s">
        <v>38</v>
      </c>
      <c r="C106" s="90"/>
      <c r="D106" s="8">
        <v>530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s="3" customFormat="1" ht="15" customHeight="1">
      <c r="A107" s="26"/>
      <c r="B107" s="90" t="s">
        <v>39</v>
      </c>
      <c r="C107" s="90"/>
      <c r="D107" s="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3" customFormat="1" ht="15" customHeight="1">
      <c r="A108" s="26" t="s">
        <v>76</v>
      </c>
      <c r="B108" s="90" t="s">
        <v>40</v>
      </c>
      <c r="C108" s="90"/>
      <c r="D108" s="8" t="s">
        <v>3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</row>
    <row r="109" spans="2:15" s="2" customFormat="1" ht="39" customHeight="1">
      <c r="B109" s="96" t="s">
        <v>91</v>
      </c>
      <c r="C109" s="96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2:15" s="4" customFormat="1" ht="11.25" customHeight="1">
      <c r="B110" s="7"/>
      <c r="C110" s="7"/>
      <c r="D110" s="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s="4" customFormat="1" ht="37.5" customHeight="1">
      <c r="A111" s="87"/>
      <c r="B111" s="95" t="s">
        <v>0</v>
      </c>
      <c r="C111" s="95"/>
      <c r="D111" s="98" t="s">
        <v>51</v>
      </c>
      <c r="E111" s="100" t="s">
        <v>1</v>
      </c>
      <c r="F111" s="102" t="s">
        <v>42</v>
      </c>
      <c r="G111" s="103"/>
      <c r="H111" s="103"/>
      <c r="I111" s="103"/>
      <c r="J111" s="103"/>
      <c r="K111" s="103"/>
      <c r="L111" s="103"/>
      <c r="M111" s="103"/>
      <c r="N111" s="103"/>
      <c r="O111" s="38">
        <v>2015</v>
      </c>
    </row>
    <row r="112" spans="1:15" ht="60" customHeight="1">
      <c r="A112" s="88"/>
      <c r="B112" s="95"/>
      <c r="C112" s="95"/>
      <c r="D112" s="99"/>
      <c r="E112" s="101"/>
      <c r="F112" s="14" t="s">
        <v>45</v>
      </c>
      <c r="G112" s="14" t="s">
        <v>45</v>
      </c>
      <c r="H112" s="14" t="s">
        <v>46</v>
      </c>
      <c r="I112" s="14" t="s">
        <v>46</v>
      </c>
      <c r="J112" s="14" t="s">
        <v>46</v>
      </c>
      <c r="K112" s="14" t="s">
        <v>47</v>
      </c>
      <c r="L112" s="14" t="s">
        <v>48</v>
      </c>
      <c r="M112" s="45" t="s">
        <v>49</v>
      </c>
      <c r="N112" s="44">
        <v>4320030</v>
      </c>
      <c r="O112" s="44">
        <v>1500</v>
      </c>
    </row>
    <row r="113" spans="1:15" s="3" customFormat="1" ht="15" customHeight="1">
      <c r="A113" s="24"/>
      <c r="B113" s="90" t="s">
        <v>2</v>
      </c>
      <c r="C113" s="90"/>
      <c r="D113" s="8" t="s">
        <v>3</v>
      </c>
      <c r="E113" s="28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5" customFormat="1" ht="15" customHeight="1">
      <c r="A114" s="23">
        <v>1</v>
      </c>
      <c r="B114" s="92" t="s">
        <v>4</v>
      </c>
      <c r="C114" s="92"/>
      <c r="D114" s="11" t="s">
        <v>3</v>
      </c>
      <c r="E114" s="29">
        <f>E116+E117+E118+E119+E123+E124+E125+E126</f>
        <v>85789800</v>
      </c>
      <c r="F114" s="40">
        <f aca="true" t="shared" si="19" ref="F114:N114">F116+F117+F118+F119+F123+F124+F125+F126</f>
        <v>0</v>
      </c>
      <c r="G114" s="40">
        <f>G116+G117+G118+G119+G123+G124+G125+G126</f>
        <v>0</v>
      </c>
      <c r="H114" s="40">
        <f>H116+H117+H118+H119+H123+H124+H125+H126</f>
        <v>0</v>
      </c>
      <c r="I114" s="40">
        <f>I116+I117+I118+I119+I123+I124+I125+I126</f>
        <v>0</v>
      </c>
      <c r="J114" s="40">
        <f t="shared" si="19"/>
        <v>0</v>
      </c>
      <c r="K114" s="40">
        <f t="shared" si="19"/>
        <v>0</v>
      </c>
      <c r="L114" s="40">
        <f t="shared" si="19"/>
        <v>0</v>
      </c>
      <c r="M114" s="40">
        <f t="shared" si="19"/>
        <v>0</v>
      </c>
      <c r="N114" s="40">
        <f t="shared" si="19"/>
        <v>0</v>
      </c>
      <c r="O114" s="40">
        <f>O116+O117+O118+O119+O123+O124+O125+O126</f>
        <v>0</v>
      </c>
    </row>
    <row r="115" spans="1:15" s="3" customFormat="1" ht="18.75" customHeight="1">
      <c r="A115" s="24"/>
      <c r="B115" s="90" t="s">
        <v>5</v>
      </c>
      <c r="C115" s="90"/>
      <c r="D115" s="8" t="s">
        <v>3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s="3" customFormat="1" ht="15" customHeight="1">
      <c r="A116" s="24">
        <v>1.1</v>
      </c>
      <c r="B116" s="90" t="s">
        <v>6</v>
      </c>
      <c r="C116" s="90"/>
      <c r="D116" s="8" t="s">
        <v>3</v>
      </c>
      <c r="E116" s="28">
        <v>80324200</v>
      </c>
      <c r="F116" s="28">
        <f>F128</f>
        <v>0</v>
      </c>
      <c r="G116" s="28">
        <f>G128</f>
        <v>0</v>
      </c>
      <c r="H116" s="28"/>
      <c r="I116" s="28"/>
      <c r="J116" s="28"/>
      <c r="K116" s="28"/>
      <c r="L116" s="28"/>
      <c r="M116" s="28"/>
      <c r="N116" s="28"/>
      <c r="O116" s="28"/>
    </row>
    <row r="117" spans="1:15" s="3" customFormat="1" ht="17.25" customHeight="1">
      <c r="A117" s="24">
        <v>1.2</v>
      </c>
      <c r="B117" s="90" t="s">
        <v>50</v>
      </c>
      <c r="C117" s="90"/>
      <c r="D117" s="8" t="s">
        <v>3</v>
      </c>
      <c r="E117" s="28">
        <v>5465600</v>
      </c>
      <c r="F117" s="28"/>
      <c r="G117" s="28"/>
      <c r="H117" s="28">
        <f aca="true" t="shared" si="20" ref="H117:N117">H128</f>
        <v>0</v>
      </c>
      <c r="I117" s="28">
        <f t="shared" si="20"/>
        <v>0</v>
      </c>
      <c r="J117" s="28">
        <f t="shared" si="20"/>
        <v>0</v>
      </c>
      <c r="K117" s="28">
        <f t="shared" si="20"/>
        <v>0</v>
      </c>
      <c r="L117" s="28">
        <f t="shared" si="20"/>
        <v>0</v>
      </c>
      <c r="M117" s="28">
        <f t="shared" si="20"/>
        <v>0</v>
      </c>
      <c r="N117" s="28">
        <f t="shared" si="20"/>
        <v>0</v>
      </c>
      <c r="O117" s="28"/>
    </row>
    <row r="118" spans="1:15" s="3" customFormat="1" ht="21" customHeight="1">
      <c r="A118" s="24">
        <v>1.3</v>
      </c>
      <c r="B118" s="90" t="s">
        <v>7</v>
      </c>
      <c r="C118" s="90"/>
      <c r="D118" s="8" t="s">
        <v>3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s="3" customFormat="1" ht="59.25" customHeight="1">
      <c r="A119" s="30">
        <v>1.4</v>
      </c>
      <c r="B119" s="89" t="s">
        <v>8</v>
      </c>
      <c r="C119" s="89"/>
      <c r="D119" s="31" t="s">
        <v>3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>
        <f>SUM(O121:O122)</f>
        <v>0</v>
      </c>
    </row>
    <row r="120" spans="1:15" s="3" customFormat="1" ht="18" customHeight="1">
      <c r="A120" s="30"/>
      <c r="B120" s="89" t="s">
        <v>5</v>
      </c>
      <c r="C120" s="89"/>
      <c r="D120" s="31" t="s">
        <v>3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s="3" customFormat="1" ht="15" customHeight="1">
      <c r="A121" s="32" t="s">
        <v>77</v>
      </c>
      <c r="B121" s="93" t="s">
        <v>96</v>
      </c>
      <c r="C121" s="94"/>
      <c r="D121" s="31" t="s">
        <v>3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s="3" customFormat="1" ht="15">
      <c r="A122" s="32" t="s">
        <v>78</v>
      </c>
      <c r="B122" s="89" t="s">
        <v>90</v>
      </c>
      <c r="C122" s="89"/>
      <c r="D122" s="31" t="s">
        <v>3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3" customFormat="1" ht="15" customHeight="1">
      <c r="A123" s="32" t="s">
        <v>79</v>
      </c>
      <c r="B123" s="89" t="s">
        <v>80</v>
      </c>
      <c r="C123" s="89"/>
      <c r="D123" s="31" t="s">
        <v>3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>
        <v>0</v>
      </c>
    </row>
    <row r="124" spans="1:15" s="3" customFormat="1" ht="20.25" customHeight="1">
      <c r="A124" s="32" t="s">
        <v>81</v>
      </c>
      <c r="B124" s="89" t="s">
        <v>82</v>
      </c>
      <c r="C124" s="89"/>
      <c r="D124" s="31" t="s">
        <v>3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s="3" customFormat="1" ht="16.5" customHeight="1">
      <c r="A125" s="32" t="s">
        <v>83</v>
      </c>
      <c r="B125" s="89" t="s">
        <v>84</v>
      </c>
      <c r="C125" s="89"/>
      <c r="D125" s="31" t="s">
        <v>3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s="3" customFormat="1" ht="22.5" customHeight="1">
      <c r="A126" s="32" t="s">
        <v>85</v>
      </c>
      <c r="B126" s="89" t="s">
        <v>9</v>
      </c>
      <c r="C126" s="89"/>
      <c r="D126" s="31" t="s">
        <v>3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s="5" customFormat="1" ht="18" customHeight="1">
      <c r="A127" s="33"/>
      <c r="B127" s="89" t="s">
        <v>86</v>
      </c>
      <c r="C127" s="89"/>
      <c r="D127" s="31" t="s">
        <v>3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s="5" customFormat="1" ht="18.75" customHeight="1">
      <c r="A128" s="27" t="s">
        <v>87</v>
      </c>
      <c r="B128" s="91" t="s">
        <v>11</v>
      </c>
      <c r="C128" s="91"/>
      <c r="D128" s="34">
        <v>900</v>
      </c>
      <c r="E128" s="29">
        <f>E130+E135+E143+E146+E150+E151+E157</f>
        <v>85789800</v>
      </c>
      <c r="F128" s="40">
        <f>F130+F135+F143+F146+F150+F151+F157</f>
        <v>0</v>
      </c>
      <c r="G128" s="40">
        <f>G130+G135+G143+G146+G150+G151+G157</f>
        <v>0</v>
      </c>
      <c r="H128" s="40">
        <f>H130+H135+H143+H146+H150+H151+H157</f>
        <v>0</v>
      </c>
      <c r="I128" s="40">
        <f>I130+I135+I143+I146+I150+I151+I157</f>
        <v>0</v>
      </c>
      <c r="J128" s="40">
        <f aca="true" t="shared" si="21" ref="J128:O128">J130+J135+J143+J146+J150+J151+J157</f>
        <v>0</v>
      </c>
      <c r="K128" s="40">
        <f t="shared" si="21"/>
        <v>0</v>
      </c>
      <c r="L128" s="40">
        <f t="shared" si="21"/>
        <v>0</v>
      </c>
      <c r="M128" s="40">
        <f t="shared" si="21"/>
        <v>0</v>
      </c>
      <c r="N128" s="40">
        <f t="shared" si="21"/>
        <v>0</v>
      </c>
      <c r="O128" s="40">
        <f t="shared" si="21"/>
        <v>0</v>
      </c>
    </row>
    <row r="129" spans="1:15" s="3" customFormat="1" ht="16.5" customHeight="1">
      <c r="A129" s="26"/>
      <c r="B129" s="90" t="s">
        <v>5</v>
      </c>
      <c r="C129" s="90"/>
      <c r="D129" s="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3" customFormat="1" ht="15">
      <c r="A130" s="26" t="s">
        <v>88</v>
      </c>
      <c r="B130" s="90" t="s">
        <v>12</v>
      </c>
      <c r="C130" s="90"/>
      <c r="D130" s="8" t="s">
        <v>13</v>
      </c>
      <c r="E130" s="28">
        <f>E132+E133+E134</f>
        <v>70506400</v>
      </c>
      <c r="F130" s="25">
        <f>F132+F133+F134</f>
        <v>0</v>
      </c>
      <c r="G130" s="25">
        <f>G132+G133+G134</f>
        <v>0</v>
      </c>
      <c r="H130" s="25">
        <f>H132+H133+H134</f>
        <v>0</v>
      </c>
      <c r="I130" s="25">
        <f>I132+I133+I134</f>
        <v>0</v>
      </c>
      <c r="J130" s="25">
        <f aca="true" t="shared" si="22" ref="J130:O130">J132+J133+J134</f>
        <v>0</v>
      </c>
      <c r="K130" s="25">
        <f t="shared" si="22"/>
        <v>0</v>
      </c>
      <c r="L130" s="25">
        <f t="shared" si="22"/>
        <v>0</v>
      </c>
      <c r="M130" s="25">
        <f t="shared" si="22"/>
        <v>0</v>
      </c>
      <c r="N130" s="25">
        <f t="shared" si="22"/>
        <v>0</v>
      </c>
      <c r="O130" s="25">
        <f t="shared" si="22"/>
        <v>0</v>
      </c>
    </row>
    <row r="131" spans="1:15" s="3" customFormat="1" ht="15" customHeight="1">
      <c r="A131" s="26"/>
      <c r="B131" s="90" t="s">
        <v>14</v>
      </c>
      <c r="C131" s="90"/>
      <c r="D131" s="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s="3" customFormat="1" ht="15" customHeight="1">
      <c r="A132" s="26" t="s">
        <v>52</v>
      </c>
      <c r="B132" s="90" t="s">
        <v>15</v>
      </c>
      <c r="C132" s="90"/>
      <c r="D132" s="8">
        <v>211</v>
      </c>
      <c r="E132" s="28">
        <v>54141300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3" customFormat="1" ht="15" customHeight="1">
      <c r="A133" s="26" t="s">
        <v>53</v>
      </c>
      <c r="B133" s="90" t="s">
        <v>16</v>
      </c>
      <c r="C133" s="90"/>
      <c r="D133" s="8">
        <v>212</v>
      </c>
      <c r="E133" s="28">
        <v>94800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s="3" customFormat="1" ht="15" customHeight="1">
      <c r="A134" s="26" t="s">
        <v>54</v>
      </c>
      <c r="B134" s="90" t="s">
        <v>17</v>
      </c>
      <c r="C134" s="90"/>
      <c r="D134" s="8">
        <v>213</v>
      </c>
      <c r="E134" s="28">
        <v>16270300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s="3" customFormat="1" ht="15">
      <c r="A135" s="26" t="s">
        <v>55</v>
      </c>
      <c r="B135" s="90" t="s">
        <v>18</v>
      </c>
      <c r="C135" s="90"/>
      <c r="D135" s="8">
        <v>220</v>
      </c>
      <c r="E135" s="28">
        <f>E137+E138+E139+E140+E141+E142</f>
        <v>9326800</v>
      </c>
      <c r="F135" s="25">
        <f>F137+F138+F139+F140+F141+F142</f>
        <v>0</v>
      </c>
      <c r="G135" s="25">
        <f>G137+G138+G139+G140+G141+G142</f>
        <v>0</v>
      </c>
      <c r="H135" s="25">
        <f>H137+H138+H139+H140+H141+H142</f>
        <v>0</v>
      </c>
      <c r="I135" s="25">
        <f>I137+I138+I139+I140+I141+I142</f>
        <v>0</v>
      </c>
      <c r="J135" s="25">
        <f aca="true" t="shared" si="23" ref="J135:O135">J137+J138+J139+J140+J141+J142</f>
        <v>0</v>
      </c>
      <c r="K135" s="25">
        <f t="shared" si="23"/>
        <v>0</v>
      </c>
      <c r="L135" s="25">
        <f t="shared" si="23"/>
        <v>0</v>
      </c>
      <c r="M135" s="25">
        <f t="shared" si="23"/>
        <v>0</v>
      </c>
      <c r="N135" s="25">
        <f t="shared" si="23"/>
        <v>0</v>
      </c>
      <c r="O135" s="25">
        <f t="shared" si="23"/>
        <v>0</v>
      </c>
    </row>
    <row r="136" spans="1:15" s="3" customFormat="1" ht="15" customHeight="1">
      <c r="A136" s="26"/>
      <c r="B136" s="90" t="s">
        <v>14</v>
      </c>
      <c r="C136" s="90"/>
      <c r="D136" s="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s="3" customFormat="1" ht="15" customHeight="1">
      <c r="A137" s="26" t="s">
        <v>56</v>
      </c>
      <c r="B137" s="90" t="s">
        <v>19</v>
      </c>
      <c r="C137" s="90"/>
      <c r="D137" s="8">
        <v>221</v>
      </c>
      <c r="E137" s="28">
        <v>63700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3" customFormat="1" ht="15" customHeight="1">
      <c r="A138" s="26" t="s">
        <v>89</v>
      </c>
      <c r="B138" s="90" t="s">
        <v>20</v>
      </c>
      <c r="C138" s="90"/>
      <c r="D138" s="8">
        <v>222</v>
      </c>
      <c r="E138" s="28">
        <v>24700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s="3" customFormat="1" ht="15" customHeight="1">
      <c r="A139" s="26" t="s">
        <v>58</v>
      </c>
      <c r="B139" s="90" t="s">
        <v>21</v>
      </c>
      <c r="C139" s="90"/>
      <c r="D139" s="8">
        <v>223</v>
      </c>
      <c r="E139" s="28">
        <v>2592300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s="3" customFormat="1" ht="15" customHeight="1">
      <c r="A140" s="26" t="s">
        <v>59</v>
      </c>
      <c r="B140" s="90" t="s">
        <v>22</v>
      </c>
      <c r="C140" s="90"/>
      <c r="D140" s="8">
        <v>224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s="3" customFormat="1" ht="15" customHeight="1">
      <c r="A141" s="26" t="s">
        <v>60</v>
      </c>
      <c r="B141" s="90" t="s">
        <v>23</v>
      </c>
      <c r="C141" s="90"/>
      <c r="D141" s="8">
        <v>225</v>
      </c>
      <c r="E141" s="28">
        <v>1122100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s="3" customFormat="1" ht="21.75" customHeight="1">
      <c r="A142" s="26" t="s">
        <v>61</v>
      </c>
      <c r="B142" s="90" t="s">
        <v>24</v>
      </c>
      <c r="C142" s="90"/>
      <c r="D142" s="8">
        <v>226</v>
      </c>
      <c r="E142" s="28">
        <v>5524000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s="3" customFormat="1" ht="14.25" customHeight="1">
      <c r="A143" s="26" t="s">
        <v>62</v>
      </c>
      <c r="B143" s="90" t="s">
        <v>25</v>
      </c>
      <c r="C143" s="90"/>
      <c r="D143" s="8">
        <v>240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</row>
    <row r="144" spans="1:15" s="3" customFormat="1" ht="17.25" customHeight="1">
      <c r="A144" s="26"/>
      <c r="B144" s="90" t="s">
        <v>14</v>
      </c>
      <c r="C144" s="90"/>
      <c r="D144" s="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s="3" customFormat="1" ht="15" customHeight="1">
      <c r="A145" s="26" t="s">
        <v>63</v>
      </c>
      <c r="B145" s="90" t="s">
        <v>26</v>
      </c>
      <c r="C145" s="90"/>
      <c r="D145" s="8">
        <v>241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s="3" customFormat="1" ht="14.25" customHeight="1">
      <c r="A146" s="26" t="s">
        <v>64</v>
      </c>
      <c r="B146" s="90" t="s">
        <v>27</v>
      </c>
      <c r="C146" s="90"/>
      <c r="D146" s="8">
        <v>260</v>
      </c>
      <c r="E146" s="28">
        <f>E148+E149</f>
        <v>5251300</v>
      </c>
      <c r="F146" s="25">
        <f>F148+F149</f>
        <v>0</v>
      </c>
      <c r="G146" s="25">
        <f>G148+G149</f>
        <v>0</v>
      </c>
      <c r="H146" s="25">
        <f>H148+H149</f>
        <v>0</v>
      </c>
      <c r="I146" s="25">
        <f>I148+I149</f>
        <v>0</v>
      </c>
      <c r="J146" s="25">
        <f aca="true" t="shared" si="24" ref="J146:O146">J148+J149</f>
        <v>0</v>
      </c>
      <c r="K146" s="25">
        <f t="shared" si="24"/>
        <v>0</v>
      </c>
      <c r="L146" s="25">
        <f t="shared" si="24"/>
        <v>0</v>
      </c>
      <c r="M146" s="25">
        <f t="shared" si="24"/>
        <v>0</v>
      </c>
      <c r="N146" s="25">
        <f t="shared" si="24"/>
        <v>0</v>
      </c>
      <c r="O146" s="25">
        <f t="shared" si="24"/>
        <v>0</v>
      </c>
    </row>
    <row r="147" spans="1:15" s="3" customFormat="1" ht="15" customHeight="1">
      <c r="A147" s="26"/>
      <c r="B147" s="90" t="s">
        <v>14</v>
      </c>
      <c r="C147" s="90"/>
      <c r="D147" s="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3" customFormat="1" ht="19.5" customHeight="1">
      <c r="A148" s="26" t="s">
        <v>65</v>
      </c>
      <c r="B148" s="90" t="s">
        <v>28</v>
      </c>
      <c r="C148" s="90"/>
      <c r="D148" s="8">
        <v>262</v>
      </c>
      <c r="E148" s="28">
        <v>5251300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s="3" customFormat="1" ht="15" customHeight="1">
      <c r="A149" s="26" t="s">
        <v>66</v>
      </c>
      <c r="B149" s="90" t="s">
        <v>29</v>
      </c>
      <c r="C149" s="90"/>
      <c r="D149" s="8">
        <v>263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s="3" customFormat="1" ht="15" customHeight="1">
      <c r="A150" s="26" t="s">
        <v>67</v>
      </c>
      <c r="B150" s="90" t="s">
        <v>30</v>
      </c>
      <c r="C150" s="90"/>
      <c r="D150" s="8">
        <v>290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s="3" customFormat="1" ht="14.25" customHeight="1">
      <c r="A151" s="26" t="s">
        <v>68</v>
      </c>
      <c r="B151" s="90" t="s">
        <v>31</v>
      </c>
      <c r="C151" s="90"/>
      <c r="D151" s="8">
        <v>300</v>
      </c>
      <c r="E151" s="28">
        <f>E153+E154+E155+E156</f>
        <v>705300</v>
      </c>
      <c r="F151" s="25">
        <f>F153+F154+F155+F156</f>
        <v>0</v>
      </c>
      <c r="G151" s="25">
        <f>G153+G154+G155+G156</f>
        <v>0</v>
      </c>
      <c r="H151" s="25">
        <f>H153+H154+H155+H156</f>
        <v>0</v>
      </c>
      <c r="I151" s="25">
        <f>I153+I154+I155+I156</f>
        <v>0</v>
      </c>
      <c r="J151" s="25">
        <f aca="true" t="shared" si="25" ref="J151:O151">J153+J154+J155+J156</f>
        <v>0</v>
      </c>
      <c r="K151" s="25">
        <f t="shared" si="25"/>
        <v>0</v>
      </c>
      <c r="L151" s="25">
        <f t="shared" si="25"/>
        <v>0</v>
      </c>
      <c r="M151" s="25">
        <f t="shared" si="25"/>
        <v>0</v>
      </c>
      <c r="N151" s="25">
        <f t="shared" si="25"/>
        <v>0</v>
      </c>
      <c r="O151" s="25">
        <f t="shared" si="25"/>
        <v>0</v>
      </c>
    </row>
    <row r="152" spans="1:15" s="3" customFormat="1" ht="15" customHeight="1">
      <c r="A152" s="26"/>
      <c r="B152" s="90" t="s">
        <v>14</v>
      </c>
      <c r="C152" s="90"/>
      <c r="D152" s="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3" customFormat="1" ht="18.75" customHeight="1">
      <c r="A153" s="26" t="s">
        <v>69</v>
      </c>
      <c r="B153" s="90" t="s">
        <v>32</v>
      </c>
      <c r="C153" s="90"/>
      <c r="D153" s="8">
        <v>310</v>
      </c>
      <c r="E153" s="28">
        <v>94000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s="3" customFormat="1" ht="21.75" customHeight="1">
      <c r="A154" s="26" t="s">
        <v>70</v>
      </c>
      <c r="B154" s="90" t="s">
        <v>33</v>
      </c>
      <c r="C154" s="90"/>
      <c r="D154" s="8">
        <v>320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s="3" customFormat="1" ht="15" customHeight="1">
      <c r="A155" s="26" t="s">
        <v>71</v>
      </c>
      <c r="B155" s="90" t="s">
        <v>34</v>
      </c>
      <c r="C155" s="90"/>
      <c r="D155" s="8">
        <v>330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s="3" customFormat="1" ht="15" customHeight="1">
      <c r="A156" s="26" t="s">
        <v>72</v>
      </c>
      <c r="B156" s="90" t="s">
        <v>35</v>
      </c>
      <c r="C156" s="90"/>
      <c r="D156" s="8">
        <v>340</v>
      </c>
      <c r="E156" s="28">
        <v>611300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s="3" customFormat="1" ht="14.25" customHeight="1">
      <c r="A157" s="26" t="s">
        <v>73</v>
      </c>
      <c r="B157" s="90" t="s">
        <v>36</v>
      </c>
      <c r="C157" s="90"/>
      <c r="D157" s="8">
        <v>500</v>
      </c>
      <c r="E157" s="28">
        <f>E159+E160</f>
        <v>0</v>
      </c>
      <c r="F157" s="25">
        <f>F159+F160</f>
        <v>0</v>
      </c>
      <c r="G157" s="25">
        <f>G159+G160</f>
        <v>0</v>
      </c>
      <c r="H157" s="25">
        <f>H159+H160</f>
        <v>0</v>
      </c>
      <c r="I157" s="25">
        <f>I159+I160</f>
        <v>0</v>
      </c>
      <c r="J157" s="25">
        <f aca="true" t="shared" si="26" ref="J157:O157">J159+J160</f>
        <v>0</v>
      </c>
      <c r="K157" s="25">
        <f t="shared" si="26"/>
        <v>0</v>
      </c>
      <c r="L157" s="25">
        <f t="shared" si="26"/>
        <v>0</v>
      </c>
      <c r="M157" s="25">
        <f t="shared" si="26"/>
        <v>0</v>
      </c>
      <c r="N157" s="25">
        <f t="shared" si="26"/>
        <v>0</v>
      </c>
      <c r="O157" s="25">
        <f t="shared" si="26"/>
        <v>0</v>
      </c>
    </row>
    <row r="158" spans="1:15" s="3" customFormat="1" ht="18" customHeight="1">
      <c r="A158" s="26"/>
      <c r="B158" s="90" t="s">
        <v>14</v>
      </c>
      <c r="C158" s="90"/>
      <c r="D158" s="8"/>
      <c r="E158" s="28"/>
      <c r="F158" s="28"/>
      <c r="G158" s="28"/>
      <c r="H158" s="28">
        <f>SUM(N158:P158)</f>
        <v>0</v>
      </c>
      <c r="I158" s="28">
        <f>SUM(O158:Q158)</f>
        <v>0</v>
      </c>
      <c r="J158" s="28">
        <f>SUM(O158:Q158)</f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</row>
    <row r="159" spans="1:15" s="3" customFormat="1" ht="30" customHeight="1">
      <c r="A159" s="26" t="s">
        <v>74</v>
      </c>
      <c r="B159" s="90" t="s">
        <v>37</v>
      </c>
      <c r="C159" s="90"/>
      <c r="D159" s="8">
        <v>520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s="3" customFormat="1" ht="15" customHeight="1">
      <c r="A160" s="26" t="s">
        <v>75</v>
      </c>
      <c r="B160" s="90" t="s">
        <v>38</v>
      </c>
      <c r="C160" s="90"/>
      <c r="D160" s="8">
        <v>530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s="3" customFormat="1" ht="15" customHeight="1">
      <c r="A161" s="26"/>
      <c r="B161" s="90" t="s">
        <v>39</v>
      </c>
      <c r="C161" s="90"/>
      <c r="D161" s="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s="3" customFormat="1" ht="15" customHeight="1">
      <c r="A162" s="26" t="s">
        <v>76</v>
      </c>
      <c r="B162" s="90" t="s">
        <v>40</v>
      </c>
      <c r="C162" s="90"/>
      <c r="D162" s="8" t="s">
        <v>3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</row>
    <row r="163" spans="2:15" s="3" customFormat="1" ht="15" customHeight="1">
      <c r="B163" s="13"/>
      <c r="C163" s="13"/>
      <c r="D163" s="1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ht="15">
      <c r="A164" s="7" t="s">
        <v>168</v>
      </c>
    </row>
    <row r="165" ht="15">
      <c r="A165" s="7" t="s">
        <v>169</v>
      </c>
    </row>
    <row r="166" spans="1:3" ht="15">
      <c r="A166" s="20" t="s">
        <v>170</v>
      </c>
      <c r="C166" s="10" t="s">
        <v>171</v>
      </c>
    </row>
    <row r="167" spans="1:4" ht="15">
      <c r="A167" s="20"/>
      <c r="C167" s="10" t="s">
        <v>43</v>
      </c>
      <c r="D167" s="10"/>
    </row>
    <row r="169" spans="1:3" ht="15">
      <c r="A169" s="20" t="s">
        <v>92</v>
      </c>
      <c r="C169" s="10" t="s">
        <v>93</v>
      </c>
    </row>
    <row r="170" spans="2:3" ht="15">
      <c r="B170" s="20"/>
      <c r="C170" s="10" t="s">
        <v>43</v>
      </c>
    </row>
    <row r="171" spans="2:3" ht="15">
      <c r="B171" s="20"/>
      <c r="C171" s="10"/>
    </row>
    <row r="172" spans="3:15" s="3" customFormat="1" ht="27" customHeight="1">
      <c r="C172" s="42" t="s">
        <v>172</v>
      </c>
      <c r="E172" s="17"/>
      <c r="F172" s="39"/>
      <c r="G172" s="39"/>
      <c r="H172" s="18"/>
      <c r="I172" s="18"/>
      <c r="J172" s="18"/>
      <c r="K172" s="18"/>
      <c r="L172" s="18"/>
      <c r="M172" s="18"/>
      <c r="N172" s="18"/>
      <c r="O172" s="18"/>
    </row>
    <row r="173" spans="1:15" s="6" customFormat="1" ht="15" customHeight="1">
      <c r="A173" s="21" t="s">
        <v>44</v>
      </c>
      <c r="C173" s="42" t="s">
        <v>43</v>
      </c>
      <c r="D173" s="43"/>
      <c r="E173" s="36"/>
      <c r="F173" s="35"/>
      <c r="G173" s="35"/>
      <c r="H173" s="19"/>
      <c r="I173" s="19"/>
      <c r="J173" s="19"/>
      <c r="K173" s="19"/>
      <c r="L173" s="19"/>
      <c r="M173" s="19"/>
      <c r="N173" s="19"/>
      <c r="O173" s="19"/>
    </row>
    <row r="174" spans="1:16" ht="15.75">
      <c r="A174" s="21" t="s">
        <v>94</v>
      </c>
      <c r="P174" s="41"/>
    </row>
  </sheetData>
  <sheetProtection/>
  <mergeCells count="169">
    <mergeCell ref="B5:C5"/>
    <mergeCell ref="B6:C6"/>
    <mergeCell ref="B7:C7"/>
    <mergeCell ref="B13:C13"/>
    <mergeCell ref="B12:C12"/>
    <mergeCell ref="B9:C9"/>
    <mergeCell ref="B8:C8"/>
    <mergeCell ref="B10:C10"/>
    <mergeCell ref="B11:C11"/>
    <mergeCell ref="B1:O1"/>
    <mergeCell ref="D3:D4"/>
    <mergeCell ref="E3:E4"/>
    <mergeCell ref="B2:O2"/>
    <mergeCell ref="B3:C4"/>
    <mergeCell ref="F3:N3"/>
    <mergeCell ref="B22:C22"/>
    <mergeCell ref="B23:C23"/>
    <mergeCell ref="B24:C24"/>
    <mergeCell ref="B14:C14"/>
    <mergeCell ref="B15:C15"/>
    <mergeCell ref="B16:C16"/>
    <mergeCell ref="B19:C19"/>
    <mergeCell ref="B20:C20"/>
    <mergeCell ref="B21:C21"/>
    <mergeCell ref="B25:C25"/>
    <mergeCell ref="B26:C26"/>
    <mergeCell ref="B27:C27"/>
    <mergeCell ref="B35:C35"/>
    <mergeCell ref="B28:C28"/>
    <mergeCell ref="B29:C29"/>
    <mergeCell ref="B30:C30"/>
    <mergeCell ref="B36:C36"/>
    <mergeCell ref="B37:C37"/>
    <mergeCell ref="B38:C38"/>
    <mergeCell ref="B31:C31"/>
    <mergeCell ref="B32:C32"/>
    <mergeCell ref="B33:C33"/>
    <mergeCell ref="B34:C34"/>
    <mergeCell ref="B53:C53"/>
    <mergeCell ref="B54:C54"/>
    <mergeCell ref="B39:C39"/>
    <mergeCell ref="B40:C40"/>
    <mergeCell ref="B41:C41"/>
    <mergeCell ref="B42:C42"/>
    <mergeCell ref="B43:C43"/>
    <mergeCell ref="B44:C44"/>
    <mergeCell ref="B45:C45"/>
    <mergeCell ref="B46:C46"/>
    <mergeCell ref="B55:O55"/>
    <mergeCell ref="D57:D58"/>
    <mergeCell ref="E57:E58"/>
    <mergeCell ref="F57:N57"/>
    <mergeCell ref="B47:C47"/>
    <mergeCell ref="B48:C48"/>
    <mergeCell ref="B49:C49"/>
    <mergeCell ref="B50:C50"/>
    <mergeCell ref="B51:C51"/>
    <mergeCell ref="B52:C52"/>
    <mergeCell ref="B69:C69"/>
    <mergeCell ref="B66:C66"/>
    <mergeCell ref="B68:C68"/>
    <mergeCell ref="B57:C58"/>
    <mergeCell ref="B59:C59"/>
    <mergeCell ref="B60:C60"/>
    <mergeCell ref="B61:C61"/>
    <mergeCell ref="B63:C63"/>
    <mergeCell ref="B62:C62"/>
    <mergeCell ref="B64:C64"/>
    <mergeCell ref="B65:C65"/>
    <mergeCell ref="B67:C67"/>
    <mergeCell ref="B84:C84"/>
    <mergeCell ref="B85:C85"/>
    <mergeCell ref="B70:C70"/>
    <mergeCell ref="B72:C72"/>
    <mergeCell ref="B73:C73"/>
    <mergeCell ref="B71:C7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108:C108"/>
    <mergeCell ref="B98:C98"/>
    <mergeCell ref="B89:C89"/>
    <mergeCell ref="B90:C90"/>
    <mergeCell ref="B91:C91"/>
    <mergeCell ref="B92:C92"/>
    <mergeCell ref="B93:C93"/>
    <mergeCell ref="B100:C100"/>
    <mergeCell ref="B101:C101"/>
    <mergeCell ref="B94:C94"/>
    <mergeCell ref="B95:C95"/>
    <mergeCell ref="B96:C96"/>
    <mergeCell ref="B97:C97"/>
    <mergeCell ref="B99:C99"/>
    <mergeCell ref="B111:C112"/>
    <mergeCell ref="B102:C102"/>
    <mergeCell ref="B103:C103"/>
    <mergeCell ref="B104:C104"/>
    <mergeCell ref="B105:C105"/>
    <mergeCell ref="B109:O109"/>
    <mergeCell ref="D111:D112"/>
    <mergeCell ref="E111:E112"/>
    <mergeCell ref="F111:N111"/>
    <mergeCell ref="B127:C127"/>
    <mergeCell ref="B123:C123"/>
    <mergeCell ref="B124:C124"/>
    <mergeCell ref="B125:C125"/>
    <mergeCell ref="B126:C126"/>
    <mergeCell ref="B113:C113"/>
    <mergeCell ref="B128:C128"/>
    <mergeCell ref="B114:C114"/>
    <mergeCell ref="B115:C115"/>
    <mergeCell ref="B117:C117"/>
    <mergeCell ref="B116:C116"/>
    <mergeCell ref="B118:C118"/>
    <mergeCell ref="B119:C119"/>
    <mergeCell ref="B120:C120"/>
    <mergeCell ref="B121:C121"/>
    <mergeCell ref="B122:C122"/>
    <mergeCell ref="B129:C129"/>
    <mergeCell ref="B130:C130"/>
    <mergeCell ref="B162:C162"/>
    <mergeCell ref="B147:C147"/>
    <mergeCell ref="B148:C148"/>
    <mergeCell ref="B149:C149"/>
    <mergeCell ref="B150:C150"/>
    <mergeCell ref="B138:C138"/>
    <mergeCell ref="B131:C131"/>
    <mergeCell ref="B155:C155"/>
    <mergeCell ref="B161:C161"/>
    <mergeCell ref="B135:C135"/>
    <mergeCell ref="B136:C136"/>
    <mergeCell ref="B137:C137"/>
    <mergeCell ref="B145:C145"/>
    <mergeCell ref="B146:C146"/>
    <mergeCell ref="B158:C158"/>
    <mergeCell ref="B159:C159"/>
    <mergeCell ref="B160:C160"/>
    <mergeCell ref="B152:C152"/>
    <mergeCell ref="B157:C157"/>
    <mergeCell ref="B151:C151"/>
    <mergeCell ref="B153:C153"/>
    <mergeCell ref="B154:C154"/>
    <mergeCell ref="B142:C142"/>
    <mergeCell ref="B143:C143"/>
    <mergeCell ref="B144:C144"/>
    <mergeCell ref="B156:C156"/>
    <mergeCell ref="B132:C132"/>
    <mergeCell ref="B133:C133"/>
    <mergeCell ref="B134:C134"/>
    <mergeCell ref="B139:C139"/>
    <mergeCell ref="B140:C140"/>
    <mergeCell ref="B141:C141"/>
    <mergeCell ref="A3:A4"/>
    <mergeCell ref="A57:A58"/>
    <mergeCell ref="A111:A112"/>
    <mergeCell ref="B17:C17"/>
    <mergeCell ref="B18:C18"/>
    <mergeCell ref="B106:C106"/>
    <mergeCell ref="B107:C107"/>
    <mergeCell ref="B86:C86"/>
    <mergeCell ref="B87:C87"/>
    <mergeCell ref="B88:C88"/>
  </mergeCells>
  <printOptions horizontalCentered="1"/>
  <pageMargins left="0.5905511811023623" right="0.1968503937007874" top="0.1968503937007874" bottom="0.1968503937007874" header="0" footer="0"/>
  <pageSetup fitToHeight="5" fitToWidth="1" horizontalDpi="600" verticalDpi="600" orientation="portrait" paperSize="9" scale="93" r:id="rId1"/>
  <rowBreaks count="5" manualBreakCount="5">
    <brk id="34" max="11" man="1"/>
    <brk id="58" max="11" man="1"/>
    <brk id="98" max="11" man="1"/>
    <brk id="129" max="11" man="1"/>
    <brk id="1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2014-04-18T07:15:25Z</cp:lastPrinted>
  <dcterms:created xsi:type="dcterms:W3CDTF">2008-05-12T12:02:07Z</dcterms:created>
  <dcterms:modified xsi:type="dcterms:W3CDTF">2014-11-25T06:31:33Z</dcterms:modified>
  <cp:category/>
  <cp:version/>
  <cp:contentType/>
  <cp:contentStatus/>
</cp:coreProperties>
</file>